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/>
  </bookViews>
  <sheets>
    <sheet name="4.1" sheetId="1" r:id="rId1"/>
    <sheet name="4.2" sheetId="2" r:id="rId2"/>
    <sheet name="4.3" sheetId="3" r:id="rId3"/>
    <sheet name="4.4" sheetId="4" r:id="rId4"/>
    <sheet name="4.5" sheetId="5" r:id="rId5"/>
  </sheets>
  <definedNames>
    <definedName name="solver_adj">'4.2'!$D$7:$D$8</definedName>
    <definedName name="solver_adj_1">'4.3'!$E$7:$E$8</definedName>
    <definedName name="solver_adj_2">'4.4'!$D$8:$D$10</definedName>
    <definedName name="solver_adj_3">'4.5'!$D$8:$D$10</definedName>
    <definedName name="solver_cvg">0.0001</definedName>
    <definedName name="solver_cvg_1">0.0001</definedName>
    <definedName name="solver_cvg_2">0.0001</definedName>
    <definedName name="solver_cvg_3">0.0001</definedName>
    <definedName name="solver_drv">1</definedName>
    <definedName name="solver_drv_1">1</definedName>
    <definedName name="solver_drv_2">1</definedName>
    <definedName name="solver_drv_3">1</definedName>
    <definedName name="solver_est">1</definedName>
    <definedName name="solver_est_1">1</definedName>
    <definedName name="solver_est_2">1</definedName>
    <definedName name="solver_est_3">1</definedName>
    <definedName name="solver_itr">100</definedName>
    <definedName name="solver_itr_1">100</definedName>
    <definedName name="solver_itr_2">100</definedName>
    <definedName name="solver_itr_3">100</definedName>
    <definedName name="solver_lhs1">'4.2'!$D$7:$D$8</definedName>
    <definedName name="solver_lhs1_1">'4.3'!$E$7:$E$8</definedName>
    <definedName name="solver_lhs1_2">'4.4'!$D$8:$D$10</definedName>
    <definedName name="solver_lhs1_3">'4.5'!$D$8:$D$10</definedName>
    <definedName name="solver_lin">2</definedName>
    <definedName name="solver_lin_1">2</definedName>
    <definedName name="solver_lin_2">2</definedName>
    <definedName name="solver_lin_3">2</definedName>
    <definedName name="solver_neg">2</definedName>
    <definedName name="solver_neg_1">2</definedName>
    <definedName name="solver_neg_2">2</definedName>
    <definedName name="solver_neg_3">2</definedName>
    <definedName name="solver_num">1</definedName>
    <definedName name="solver_num_1">1</definedName>
    <definedName name="solver_num_2">1</definedName>
    <definedName name="solver_num_3">1</definedName>
    <definedName name="solver_nwt">1</definedName>
    <definedName name="solver_nwt_1">1</definedName>
    <definedName name="solver_nwt_2">1</definedName>
    <definedName name="solver_nwt_3">1</definedName>
    <definedName name="solver_opt">'4.2'!$H$38</definedName>
    <definedName name="solver_opt_1">'4.3'!$I$40</definedName>
    <definedName name="solver_opt_2">'4.4'!$I$41</definedName>
    <definedName name="solver_opt_3">'4.5'!$I$42</definedName>
    <definedName name="solver_pre">0.000001</definedName>
    <definedName name="solver_pre_1">0.000001</definedName>
    <definedName name="solver_pre_2">0.000001</definedName>
    <definedName name="solver_pre_3">0.000001</definedName>
    <definedName name="solver_rel1">1</definedName>
    <definedName name="solver_rel1_1">1</definedName>
    <definedName name="solver_rel1_2">1</definedName>
    <definedName name="solver_rel1_3">1</definedName>
    <definedName name="solver_rhs1">1</definedName>
    <definedName name="solver_rhs1_1">1</definedName>
    <definedName name="solver_rhs1_2">1</definedName>
    <definedName name="solver_rhs1_3">1</definedName>
    <definedName name="solver_scl">2</definedName>
    <definedName name="solver_scl_1">2</definedName>
    <definedName name="solver_scl_2">2</definedName>
    <definedName name="solver_scl_3">2</definedName>
    <definedName name="solver_sho">2</definedName>
    <definedName name="solver_sho_1">2</definedName>
    <definedName name="solver_sho_2">2</definedName>
    <definedName name="solver_sho_3">2</definedName>
    <definedName name="solver_tim">100</definedName>
    <definedName name="solver_tim_1">100</definedName>
    <definedName name="solver_tim_2">100</definedName>
    <definedName name="solver_tim_3">100</definedName>
    <definedName name="solver_tol">0.05</definedName>
    <definedName name="solver_tol_1">0.05</definedName>
    <definedName name="solver_tol_2">0.05</definedName>
    <definedName name="solver_tol_3">0.05</definedName>
    <definedName name="solver_typ">2</definedName>
    <definedName name="solver_typ_1">2</definedName>
    <definedName name="solver_typ_2">2</definedName>
    <definedName name="solver_typ_3">2</definedName>
    <definedName name="solver_val">0</definedName>
    <definedName name="solver_val_1">0</definedName>
    <definedName name="solver_val_2">0</definedName>
    <definedName name="solver_val_3">0</definedName>
  </definedNames>
  <calcPr calcId="125725" iterateDelta="1E-4"/>
</workbook>
</file>

<file path=xl/calcChain.xml><?xml version="1.0" encoding="utf-8"?>
<calcChain xmlns="http://schemas.openxmlformats.org/spreadsheetml/2006/main">
  <c r="F27" i="5"/>
  <c r="F26"/>
  <c r="F25"/>
  <c r="F24"/>
  <c r="F23"/>
  <c r="F22"/>
  <c r="F21"/>
  <c r="F20"/>
  <c r="F19"/>
  <c r="F18"/>
  <c r="F17"/>
  <c r="F16"/>
  <c r="F26" i="4"/>
  <c r="F25"/>
  <c r="F24"/>
  <c r="F23"/>
  <c r="F22"/>
  <c r="F21"/>
  <c r="F20"/>
  <c r="F19"/>
  <c r="F18"/>
  <c r="F17"/>
  <c r="F16"/>
  <c r="F15"/>
  <c r="E25" i="3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14"/>
  <c r="F14" s="1"/>
  <c r="E26" s="1"/>
  <c r="D24" i="2"/>
  <c r="E24" s="1"/>
  <c r="E23"/>
  <c r="F35" s="1"/>
  <c r="G35" s="1"/>
  <c r="H35" s="1"/>
  <c r="D23"/>
  <c r="D22"/>
  <c r="E22" s="1"/>
  <c r="E21"/>
  <c r="D21"/>
  <c r="D20"/>
  <c r="E20" s="1"/>
  <c r="D19"/>
  <c r="E19" s="1"/>
  <c r="D18"/>
  <c r="E18" s="1"/>
  <c r="D17"/>
  <c r="E17" s="1"/>
  <c r="E16"/>
  <c r="D16"/>
  <c r="E15"/>
  <c r="F27" s="1"/>
  <c r="G27" s="1"/>
  <c r="H27" s="1"/>
  <c r="D15"/>
  <c r="E14"/>
  <c r="F26" s="1"/>
  <c r="G26" s="1"/>
  <c r="H26" s="1"/>
  <c r="D14"/>
  <c r="E13"/>
  <c r="D25" s="1"/>
  <c r="E25" s="1"/>
  <c r="D13"/>
  <c r="G27" i="3" l="1"/>
  <c r="H27" s="1"/>
  <c r="I27" s="1"/>
  <c r="F26"/>
  <c r="F31" i="2"/>
  <c r="G31" s="1"/>
  <c r="H31" s="1"/>
  <c r="F34"/>
  <c r="G34" s="1"/>
  <c r="H34" s="1"/>
  <c r="F30"/>
  <c r="G30" s="1"/>
  <c r="H30" s="1"/>
  <c r="F36"/>
  <c r="G36" s="1"/>
  <c r="H36" s="1"/>
  <c r="G26" i="3"/>
  <c r="F29" i="2"/>
  <c r="G29" s="1"/>
  <c r="H29" s="1"/>
  <c r="F32"/>
  <c r="G32" s="1"/>
  <c r="H32" s="1"/>
  <c r="E28" i="3"/>
  <c r="E29" s="1"/>
  <c r="E27"/>
  <c r="F25" i="2"/>
  <c r="F33"/>
  <c r="G33" s="1"/>
  <c r="H33" s="1"/>
  <c r="D26"/>
  <c r="E26" s="1"/>
  <c r="F28"/>
  <c r="G28" s="1"/>
  <c r="H28" s="1"/>
  <c r="D26" i="4"/>
  <c r="G27" s="1"/>
  <c r="F25" i="3"/>
  <c r="D27" i="5"/>
  <c r="G28" s="1"/>
  <c r="G30" i="3" l="1"/>
  <c r="H30" s="1"/>
  <c r="I30" s="1"/>
  <c r="F29"/>
  <c r="E30"/>
  <c r="G25" i="2"/>
  <c r="H25" s="1"/>
  <c r="H38"/>
  <c r="D27" i="4"/>
  <c r="F28" i="3"/>
  <c r="G29"/>
  <c r="H29" s="1"/>
  <c r="I29" s="1"/>
  <c r="D27" i="2"/>
  <c r="D28" i="5"/>
  <c r="H27" i="4"/>
  <c r="I27" s="1"/>
  <c r="H26" i="3"/>
  <c r="I26" s="1"/>
  <c r="H28" i="5"/>
  <c r="I28" s="1"/>
  <c r="F27" i="3"/>
  <c r="G28"/>
  <c r="H28" s="1"/>
  <c r="I28" s="1"/>
  <c r="E27" i="2" l="1"/>
  <c r="D28"/>
  <c r="E28" i="5"/>
  <c r="G29" s="1"/>
  <c r="F28"/>
  <c r="D29"/>
  <c r="E27" i="4"/>
  <c r="D28" s="1"/>
  <c r="F27"/>
  <c r="G31" i="3"/>
  <c r="F30"/>
  <c r="E31"/>
  <c r="H29" i="5" l="1"/>
  <c r="I29" s="1"/>
  <c r="F31" i="3"/>
  <c r="G32"/>
  <c r="H32" s="1"/>
  <c r="I32" s="1"/>
  <c r="E32"/>
  <c r="H31"/>
  <c r="I31" s="1"/>
  <c r="E29" i="5"/>
  <c r="G30" s="1"/>
  <c r="F29"/>
  <c r="D30"/>
  <c r="E28" i="2"/>
  <c r="D29"/>
  <c r="G28" i="4"/>
  <c r="F28"/>
  <c r="E28"/>
  <c r="D29" s="1"/>
  <c r="H30" i="5" l="1"/>
  <c r="I30" s="1"/>
  <c r="E29" i="4"/>
  <c r="D30" s="1"/>
  <c r="F29"/>
  <c r="E29" i="2"/>
  <c r="D30"/>
  <c r="F32" i="3"/>
  <c r="G33"/>
  <c r="E33"/>
  <c r="H28" i="4"/>
  <c r="I28" s="1"/>
  <c r="E30" i="5"/>
  <c r="G31" s="1"/>
  <c r="F30"/>
  <c r="D31"/>
  <c r="G29" i="4"/>
  <c r="H29" s="1"/>
  <c r="I29" s="1"/>
  <c r="H31" i="5" l="1"/>
  <c r="I31" s="1"/>
  <c r="H33" i="3"/>
  <c r="I33" s="1"/>
  <c r="E31" i="5"/>
  <c r="G32" s="1"/>
  <c r="F31"/>
  <c r="D32"/>
  <c r="G34" i="3"/>
  <c r="H34" s="1"/>
  <c r="I34" s="1"/>
  <c r="F33"/>
  <c r="E34"/>
  <c r="E30" i="2"/>
  <c r="D31"/>
  <c r="G30" i="4"/>
  <c r="F30"/>
  <c r="G31"/>
  <c r="H31" s="1"/>
  <c r="I31" s="1"/>
  <c r="E30"/>
  <c r="D31" s="1"/>
  <c r="H32" i="5" l="1"/>
  <c r="I32" s="1"/>
  <c r="E31" i="4"/>
  <c r="D32" s="1"/>
  <c r="F31"/>
  <c r="E31" i="2"/>
  <c r="D32"/>
  <c r="H30" i="4"/>
  <c r="I30" s="1"/>
  <c r="G33" i="5"/>
  <c r="H33" s="1"/>
  <c r="I33" s="1"/>
  <c r="E32"/>
  <c r="F32"/>
  <c r="D33"/>
  <c r="G35" i="3"/>
  <c r="F34"/>
  <c r="E35"/>
  <c r="E33" i="5" l="1"/>
  <c r="D34" s="1"/>
  <c r="F33"/>
  <c r="H35" i="3"/>
  <c r="I35" s="1"/>
  <c r="E32" i="2"/>
  <c r="D33"/>
  <c r="G32" i="4"/>
  <c r="F35" i="3"/>
  <c r="G36"/>
  <c r="H36" s="1"/>
  <c r="I36" s="1"/>
  <c r="E36"/>
  <c r="F32" i="4"/>
  <c r="G33"/>
  <c r="H33" s="1"/>
  <c r="I33" s="1"/>
  <c r="E32"/>
  <c r="D33" s="1"/>
  <c r="E34" i="5" l="1"/>
  <c r="D35" s="1"/>
  <c r="F34"/>
  <c r="H32" i="4"/>
  <c r="I32" s="1"/>
  <c r="G34" i="5"/>
  <c r="H34" s="1"/>
  <c r="I34" s="1"/>
  <c r="E33" i="4"/>
  <c r="D34" s="1"/>
  <c r="F33"/>
  <c r="F36" i="3"/>
  <c r="G37"/>
  <c r="E37"/>
  <c r="E33" i="2"/>
  <c r="D34"/>
  <c r="E35" i="5" l="1"/>
  <c r="D36" s="1"/>
  <c r="F35"/>
  <c r="G40" i="3"/>
  <c r="G41"/>
  <c r="G38"/>
  <c r="F37"/>
  <c r="G39"/>
  <c r="F34" i="4"/>
  <c r="G35"/>
  <c r="H35" s="1"/>
  <c r="I35" s="1"/>
  <c r="E34"/>
  <c r="D35" s="1"/>
  <c r="G35" i="5"/>
  <c r="H35" s="1"/>
  <c r="I35" s="1"/>
  <c r="E34" i="2"/>
  <c r="D35"/>
  <c r="H37" i="3"/>
  <c r="I37" s="1"/>
  <c r="I40"/>
  <c r="G34" i="4"/>
  <c r="E36" i="5" l="1"/>
  <c r="D37" s="1"/>
  <c r="F36"/>
  <c r="G36"/>
  <c r="H36" s="1"/>
  <c r="I36" s="1"/>
  <c r="H34" i="4"/>
  <c r="I34" s="1"/>
  <c r="E35" i="2"/>
  <c r="D36"/>
  <c r="G36" i="4"/>
  <c r="H36" s="1"/>
  <c r="I36" s="1"/>
  <c r="E35"/>
  <c r="D36" s="1"/>
  <c r="F35"/>
  <c r="E37" i="5" l="1"/>
  <c r="D38" s="1"/>
  <c r="F37"/>
  <c r="F39" i="2"/>
  <c r="F40"/>
  <c r="F37"/>
  <c r="E36"/>
  <c r="F38"/>
  <c r="G37" i="5"/>
  <c r="H37" s="1"/>
  <c r="I37" s="1"/>
  <c r="F36" i="4"/>
  <c r="E36"/>
  <c r="D37" s="1"/>
  <c r="E38" i="5" l="1"/>
  <c r="D39" s="1"/>
  <c r="F38"/>
  <c r="E37" i="4"/>
  <c r="D38" s="1"/>
  <c r="F37"/>
  <c r="G38" i="5"/>
  <c r="H38" s="1"/>
  <c r="I38" s="1"/>
  <c r="G37" i="4"/>
  <c r="H37" s="1"/>
  <c r="I37" s="1"/>
  <c r="G41" i="5" l="1"/>
  <c r="G42"/>
  <c r="E39"/>
  <c r="G43" s="1"/>
  <c r="G40"/>
  <c r="F39"/>
  <c r="G38" i="4"/>
  <c r="G39" i="5"/>
  <c r="F38" i="4"/>
  <c r="E38"/>
  <c r="G40" s="1"/>
  <c r="G41" l="1"/>
  <c r="G42"/>
  <c r="H38"/>
  <c r="I38" s="1"/>
  <c r="I41"/>
  <c r="H39" i="5"/>
  <c r="I39" s="1"/>
  <c r="I42"/>
  <c r="G39" i="4"/>
</calcChain>
</file>

<file path=xl/comments1.xml><?xml version="1.0" encoding="utf-8"?>
<comments xmlns="http://schemas.openxmlformats.org/spreadsheetml/2006/main">
  <authors>
    <author/>
  </authors>
  <commentList>
    <comment ref="D24" authorId="0">
      <text>
        <r>
          <rPr>
            <sz val="11"/>
            <color rgb="FF000000"/>
            <rFont val="Calibri"/>
            <family val="2"/>
            <charset val="1"/>
          </rPr>
          <t>Y'avait une erreur massive ici, avec la moyenne qui était calculée avec ; au lieu de : ce qui avait pour effet de prendre la première et dernière valeur seulement</t>
        </r>
      </text>
    </comment>
  </commentList>
</comments>
</file>

<file path=xl/sharedStrings.xml><?xml version="1.0" encoding="utf-8"?>
<sst xmlns="http://schemas.openxmlformats.org/spreadsheetml/2006/main" count="130" uniqueCount="54">
  <si>
    <t>QQ</t>
  </si>
  <si>
    <t>Mois</t>
  </si>
  <si>
    <t>Demande</t>
  </si>
  <si>
    <t>D'après  la courbe ces donnés ne semblent pas parvenir d'une série stationnaire, car les données sont beaucoup tropéloignés les un des autres</t>
  </si>
  <si>
    <t>On voit que les données semblent parvenir d'une série stationnaire car il n'y a pas de tendance à la hausse ou à la baisse des données. On peut dire que les données fluctuent autour d'une moyenne se situant entre 300 et 400. Même si à la fin de la série on voit une légère augmentation de la production cela ne suffit pas pour assumer une tendance à la hausse mais pourrait provenir d'une hausse de la demande ou un effet d'autres facteurs qui serait propre à cette année. En revanche il est très clair qu'il y a un facteur saisonnier étant donnée la baisse significative de la production durant les mois d'été.</t>
  </si>
  <si>
    <t>&lt;&lt; +OK (jeff)</t>
  </si>
  <si>
    <t>Serie stationnaire avec un facteur saisonnier additif</t>
  </si>
  <si>
    <t>Nous allons ajuster le modèle pour série stationnaire avec un facteur saisonnier additif pour ces donnés</t>
  </si>
  <si>
    <t>Les prévisions pour les 4 premiers mois de 2011 sont établites ci-dessous</t>
  </si>
  <si>
    <t>Le graphique suivant représente la série et les prévisions que nous avons établis</t>
  </si>
  <si>
    <t>alpha</t>
  </si>
  <si>
    <t>beta</t>
  </si>
  <si>
    <t>Prévision</t>
  </si>
  <si>
    <t>Facteur</t>
  </si>
  <si>
    <t>Modèle saisonnier</t>
  </si>
  <si>
    <t>Niveau</t>
  </si>
  <si>
    <t>saisonnier</t>
  </si>
  <si>
    <t>additif</t>
  </si>
  <si>
    <t>Ecart</t>
  </si>
  <si>
    <t>Ecart quadratique</t>
  </si>
  <si>
    <t>Année</t>
  </si>
  <si>
    <t>Et</t>
  </si>
  <si>
    <t>St</t>
  </si>
  <si>
    <t>janvier</t>
  </si>
  <si>
    <t>février</t>
  </si>
  <si>
    <t>mars</t>
  </si>
  <si>
    <t>**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</si>
  <si>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</si>
  <si>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</si>
  <si>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</si>
  <si>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</si>
  <si>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</si>
  <si>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</si>
  <si>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</si>
  <si>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</si>
  <si>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</si>
  <si>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Série stationnaire avec un facteur saisonnier multiplicatif</t>
  </si>
  <si>
    <t>Nous allons ajuster le modèle pour série non stationnaire avec un facteur saisonnier additif pour ces donnés</t>
  </si>
  <si>
    <t>multiplicatif</t>
  </si>
  <si>
    <t>Période</t>
  </si>
  <si>
    <t>Série non stationnaire avec un facteur saisonnier additif</t>
  </si>
  <si>
    <t>gama</t>
  </si>
  <si>
    <r>
      <t>Y</t>
    </r>
    <r>
      <rPr>
        <vertAlign val="subscript"/>
        <sz val="11"/>
        <color rgb="FF000000"/>
        <rFont val="Times New Roman"/>
        <family val="1"/>
        <charset val="1"/>
      </rPr>
      <t>5</t>
    </r>
    <r>
      <rPr>
        <sz val="11"/>
        <color rgb="FF000000"/>
        <rFont val="Times New Roman"/>
        <family val="1"/>
        <charset val="1"/>
      </rPr>
      <t>(est.) = E</t>
    </r>
    <r>
      <rPr>
        <vertAlign val="subscript"/>
        <sz val="11"/>
        <color rgb="FF000000"/>
        <rFont val="Times New Roman"/>
        <family val="1"/>
        <charset val="1"/>
      </rPr>
      <t>4</t>
    </r>
    <r>
      <rPr>
        <sz val="11"/>
        <color rgb="FF000000"/>
        <rFont val="Times New Roman"/>
        <family val="1"/>
        <charset val="1"/>
      </rPr>
      <t>+ T</t>
    </r>
    <r>
      <rPr>
        <vertAlign val="subscript"/>
        <sz val="11"/>
        <color rgb="FF000000"/>
        <rFont val="Times New Roman"/>
        <family val="1"/>
        <charset val="1"/>
      </rPr>
      <t xml:space="preserve">4 </t>
    </r>
    <r>
      <rPr>
        <sz val="11"/>
        <color rgb="FF000000"/>
        <rFont val="Times New Roman"/>
        <family val="1"/>
        <charset val="1"/>
      </rPr>
      <t>+ S</t>
    </r>
    <r>
      <rPr>
        <vertAlign val="subscript"/>
        <sz val="11"/>
        <color rgb="FF000000"/>
        <rFont val="Times New Roman"/>
        <family val="1"/>
        <charset val="1"/>
      </rPr>
      <t>1</t>
    </r>
  </si>
  <si>
    <t>Tendance</t>
  </si>
  <si>
    <r>
      <t>E</t>
    </r>
    <r>
      <rPr>
        <vertAlign val="subscript"/>
        <sz val="11"/>
        <color rgb="FF000000"/>
        <rFont val="Times New Roman"/>
        <family val="1"/>
        <charset val="1"/>
      </rPr>
      <t>5</t>
    </r>
    <r>
      <rPr>
        <sz val="11"/>
        <color rgb="FF000000"/>
        <rFont val="Times New Roman"/>
        <family val="1"/>
        <charset val="1"/>
      </rPr>
      <t xml:space="preserve"> = a(Y</t>
    </r>
    <r>
      <rPr>
        <vertAlign val="subscript"/>
        <sz val="11"/>
        <color rgb="FF000000"/>
        <rFont val="Times New Roman"/>
        <family val="1"/>
        <charset val="1"/>
      </rPr>
      <t>5</t>
    </r>
    <r>
      <rPr>
        <sz val="11"/>
        <color rgb="FF000000"/>
        <rFont val="Times New Roman"/>
        <family val="1"/>
        <charset val="1"/>
      </rPr>
      <t>- S</t>
    </r>
    <r>
      <rPr>
        <vertAlign val="subscript"/>
        <sz val="11"/>
        <color rgb="FF000000"/>
        <rFont val="Times New Roman"/>
        <family val="1"/>
        <charset val="1"/>
      </rPr>
      <t>1</t>
    </r>
    <r>
      <rPr>
        <sz val="11"/>
        <color rgb="FF000000"/>
        <rFont val="Times New Roman"/>
        <family val="1"/>
        <charset val="1"/>
      </rPr>
      <t>) + (1-a) (E</t>
    </r>
    <r>
      <rPr>
        <vertAlign val="subscript"/>
        <sz val="11"/>
        <color rgb="FF000000"/>
        <rFont val="Times New Roman"/>
        <family val="1"/>
        <charset val="1"/>
      </rPr>
      <t>4</t>
    </r>
    <r>
      <rPr>
        <sz val="11"/>
        <color rgb="FF000000"/>
        <rFont val="Times New Roman"/>
        <family val="1"/>
        <charset val="1"/>
      </rPr>
      <t>+ T</t>
    </r>
    <r>
      <rPr>
        <vertAlign val="subscript"/>
        <sz val="11"/>
        <color rgb="FF000000"/>
        <rFont val="Times New Roman"/>
        <family val="1"/>
        <charset val="1"/>
      </rPr>
      <t>4</t>
    </r>
    <r>
      <rPr>
        <sz val="11"/>
        <color rgb="FF000000"/>
        <rFont val="Times New Roman"/>
        <family val="1"/>
        <charset val="1"/>
      </rPr>
      <t>)</t>
    </r>
  </si>
  <si>
    <r>
      <t>T</t>
    </r>
    <r>
      <rPr>
        <vertAlign val="subscript"/>
        <sz val="11"/>
        <color rgb="FF000000"/>
        <rFont val="Times New Roman"/>
        <family val="1"/>
        <charset val="1"/>
      </rPr>
      <t>5</t>
    </r>
    <r>
      <rPr>
        <sz val="11"/>
        <color rgb="FF000000"/>
        <rFont val="Times New Roman"/>
        <family val="1"/>
        <charset val="1"/>
      </rPr>
      <t xml:space="preserve"> = β(E</t>
    </r>
    <r>
      <rPr>
        <vertAlign val="subscript"/>
        <sz val="11"/>
        <color rgb="FF000000"/>
        <rFont val="Times New Roman"/>
        <family val="1"/>
        <charset val="1"/>
      </rPr>
      <t>5</t>
    </r>
    <r>
      <rPr>
        <sz val="11"/>
        <color rgb="FF000000"/>
        <rFont val="Times New Roman"/>
        <family val="1"/>
        <charset val="1"/>
      </rPr>
      <t>-E</t>
    </r>
    <r>
      <rPr>
        <vertAlign val="subscript"/>
        <sz val="11"/>
        <color rgb="FF000000"/>
        <rFont val="Times New Roman"/>
        <family val="1"/>
        <charset val="1"/>
      </rPr>
      <t>4</t>
    </r>
    <r>
      <rPr>
        <sz val="11"/>
        <color rgb="FF000000"/>
        <rFont val="Times New Roman"/>
        <family val="1"/>
        <charset val="1"/>
      </rPr>
      <t>) + (1-β) T</t>
    </r>
    <r>
      <rPr>
        <vertAlign val="subscript"/>
        <sz val="11"/>
        <color rgb="FF000000"/>
        <rFont val="Times New Roman"/>
        <family val="1"/>
        <charset val="1"/>
      </rPr>
      <t>4</t>
    </r>
    <r>
      <rPr>
        <sz val="11"/>
        <color rgb="FF000000"/>
        <rFont val="Times New Roman"/>
        <family val="1"/>
        <charset val="1"/>
      </rPr>
      <t xml:space="preserve"> </t>
    </r>
  </si>
  <si>
    <r>
      <t>S</t>
    </r>
    <r>
      <rPr>
        <vertAlign val="subscript"/>
        <sz val="11"/>
        <color rgb="FF000000"/>
        <rFont val="Times New Roman"/>
        <family val="1"/>
        <charset val="1"/>
      </rPr>
      <t>5</t>
    </r>
    <r>
      <rPr>
        <sz val="11"/>
        <color rgb="FF000000"/>
        <rFont val="Times New Roman"/>
        <family val="1"/>
        <charset val="1"/>
      </rPr>
      <t xml:space="preserve"> = g (Y</t>
    </r>
    <r>
      <rPr>
        <vertAlign val="subscript"/>
        <sz val="11"/>
        <color rgb="FF000000"/>
        <rFont val="Times New Roman"/>
        <family val="1"/>
        <charset val="1"/>
      </rPr>
      <t>5</t>
    </r>
    <r>
      <rPr>
        <sz val="11"/>
        <color rgb="FF000000"/>
        <rFont val="Times New Roman"/>
        <family val="1"/>
        <charset val="1"/>
      </rPr>
      <t>-E</t>
    </r>
    <r>
      <rPr>
        <vertAlign val="subscript"/>
        <sz val="11"/>
        <color rgb="FF000000"/>
        <rFont val="Times New Roman"/>
        <family val="1"/>
        <charset val="1"/>
      </rPr>
      <t>5</t>
    </r>
    <r>
      <rPr>
        <sz val="11"/>
        <color rgb="FF000000"/>
        <rFont val="Times New Roman"/>
        <family val="1"/>
        <charset val="1"/>
      </rPr>
      <t>) + (1-g) S</t>
    </r>
    <r>
      <rPr>
        <vertAlign val="subscript"/>
        <sz val="11"/>
        <color rgb="FF000000"/>
        <rFont val="Times New Roman"/>
        <family val="1"/>
        <charset val="1"/>
      </rPr>
      <t>1</t>
    </r>
    <r>
      <rPr>
        <sz val="11"/>
        <color rgb="FF000000"/>
        <rFont val="Times New Roman"/>
        <family val="1"/>
        <charset val="1"/>
      </rPr>
      <t xml:space="preserve"> </t>
    </r>
  </si>
  <si>
    <t>Série non stastionnaire avec un facteur saisonnier multiple (cette pr.vision est lameilleur car elle présente la plus petite</t>
  </si>
  <si>
    <t>valeur de MSE</t>
  </si>
  <si>
    <t>Nous allons ajuster le modèle pour série non stationnaire avec un facteur saisonnier multiplicatif pour ces donnés</t>
  </si>
  <si>
    <r>
      <t>E</t>
    </r>
    <r>
      <rPr>
        <vertAlign val="subscript"/>
        <sz val="12"/>
        <color rgb="FF000000"/>
        <rFont val="Times New Roman"/>
        <family val="1"/>
        <charset val="1"/>
      </rPr>
      <t>5</t>
    </r>
    <r>
      <rPr>
        <sz val="12"/>
        <color rgb="FF000000"/>
        <rFont val="Times New Roman"/>
        <family val="1"/>
        <charset val="1"/>
      </rPr>
      <t xml:space="preserve"> = a(Y</t>
    </r>
    <r>
      <rPr>
        <vertAlign val="subscript"/>
        <sz val="12"/>
        <color rgb="FF000000"/>
        <rFont val="Times New Roman"/>
        <family val="1"/>
        <charset val="1"/>
      </rPr>
      <t>5</t>
    </r>
    <r>
      <rPr>
        <sz val="12"/>
        <color rgb="FF000000"/>
        <rFont val="Times New Roman"/>
        <family val="1"/>
        <charset val="1"/>
      </rPr>
      <t xml:space="preserve"> / S</t>
    </r>
    <r>
      <rPr>
        <vertAlign val="subscript"/>
        <sz val="12"/>
        <color rgb="FF000000"/>
        <rFont val="Times New Roman"/>
        <family val="1"/>
        <charset val="1"/>
      </rPr>
      <t>1</t>
    </r>
    <r>
      <rPr>
        <sz val="12"/>
        <color rgb="FF000000"/>
        <rFont val="Times New Roman"/>
        <family val="1"/>
        <charset val="1"/>
      </rPr>
      <t>) + (1-a) (E</t>
    </r>
    <r>
      <rPr>
        <vertAlign val="subscript"/>
        <sz val="12"/>
        <color rgb="FF000000"/>
        <rFont val="Times New Roman"/>
        <family val="1"/>
        <charset val="1"/>
      </rPr>
      <t>4</t>
    </r>
    <r>
      <rPr>
        <sz val="12"/>
        <color rgb="FF000000"/>
        <rFont val="Times New Roman"/>
        <family val="1"/>
        <charset val="1"/>
      </rPr>
      <t>+ T</t>
    </r>
    <r>
      <rPr>
        <vertAlign val="subscript"/>
        <sz val="12"/>
        <color rgb="FF000000"/>
        <rFont val="Times New Roman"/>
        <family val="1"/>
        <charset val="1"/>
      </rPr>
      <t>4</t>
    </r>
    <r>
      <rPr>
        <sz val="12"/>
        <color rgb="FF000000"/>
        <rFont val="Times New Roman"/>
        <family val="1"/>
        <charset val="1"/>
      </rPr>
      <t>)</t>
    </r>
  </si>
  <si>
    <r>
      <t>T</t>
    </r>
    <r>
      <rPr>
        <vertAlign val="subscript"/>
        <sz val="12"/>
        <color rgb="FF000000"/>
        <rFont val="Times New Roman"/>
        <family val="1"/>
        <charset val="1"/>
      </rPr>
      <t>5</t>
    </r>
    <r>
      <rPr>
        <sz val="12"/>
        <color rgb="FF000000"/>
        <rFont val="Times New Roman"/>
        <family val="1"/>
        <charset val="1"/>
      </rPr>
      <t xml:space="preserve"> = β(E</t>
    </r>
    <r>
      <rPr>
        <vertAlign val="subscript"/>
        <sz val="12"/>
        <color rgb="FF000000"/>
        <rFont val="Times New Roman"/>
        <family val="1"/>
        <charset val="1"/>
      </rPr>
      <t>5</t>
    </r>
    <r>
      <rPr>
        <sz val="12"/>
        <color rgb="FF000000"/>
        <rFont val="Times New Roman"/>
        <family val="1"/>
        <charset val="1"/>
      </rPr>
      <t>-E</t>
    </r>
    <r>
      <rPr>
        <vertAlign val="subscript"/>
        <sz val="12"/>
        <color rgb="FF000000"/>
        <rFont val="Times New Roman"/>
        <family val="1"/>
        <charset val="1"/>
      </rPr>
      <t>4</t>
    </r>
    <r>
      <rPr>
        <sz val="12"/>
        <color rgb="FF000000"/>
        <rFont val="Times New Roman"/>
        <family val="1"/>
        <charset val="1"/>
      </rPr>
      <t>) + (1-β) T</t>
    </r>
    <r>
      <rPr>
        <vertAlign val="subscript"/>
        <sz val="12"/>
        <color rgb="FF000000"/>
        <rFont val="Times New Roman"/>
        <family val="1"/>
        <charset val="1"/>
      </rPr>
      <t>4</t>
    </r>
    <r>
      <rPr>
        <sz val="12"/>
        <color rgb="FF000000"/>
        <rFont val="Times New Roman"/>
        <family val="1"/>
        <charset val="1"/>
      </rPr>
      <t xml:space="preserve"> </t>
    </r>
  </si>
  <si>
    <r>
      <t>S</t>
    </r>
    <r>
      <rPr>
        <vertAlign val="subscript"/>
        <sz val="12"/>
        <color rgb="FF000000"/>
        <rFont val="Times New Roman"/>
        <family val="1"/>
        <charset val="1"/>
      </rPr>
      <t>5</t>
    </r>
    <r>
      <rPr>
        <sz val="12"/>
        <color rgb="FF000000"/>
        <rFont val="Times New Roman"/>
        <family val="1"/>
        <charset val="1"/>
      </rPr>
      <t xml:space="preserve"> = g (Y</t>
    </r>
    <r>
      <rPr>
        <vertAlign val="subscript"/>
        <sz val="12"/>
        <color rgb="FF000000"/>
        <rFont val="Times New Roman"/>
        <family val="1"/>
        <charset val="1"/>
      </rPr>
      <t>5</t>
    </r>
    <r>
      <rPr>
        <sz val="12"/>
        <color rgb="FF000000"/>
        <rFont val="Times New Roman"/>
        <family val="1"/>
        <charset val="1"/>
      </rPr>
      <t xml:space="preserve"> / E</t>
    </r>
    <r>
      <rPr>
        <vertAlign val="subscript"/>
        <sz val="12"/>
        <color rgb="FF000000"/>
        <rFont val="Times New Roman"/>
        <family val="1"/>
        <charset val="1"/>
      </rPr>
      <t>5</t>
    </r>
    <r>
      <rPr>
        <sz val="12"/>
        <color rgb="FF000000"/>
        <rFont val="Times New Roman"/>
        <family val="1"/>
        <charset val="1"/>
      </rPr>
      <t>) + (1-g) S</t>
    </r>
    <r>
      <rPr>
        <vertAlign val="subscript"/>
        <sz val="12"/>
        <color rgb="FF000000"/>
        <rFont val="Times New Roman"/>
        <family val="1"/>
        <charset val="1"/>
      </rPr>
      <t>1</t>
    </r>
    <r>
      <rPr>
        <sz val="12"/>
        <color rgb="FF000000"/>
        <rFont val="Times New Roman"/>
        <family val="1"/>
        <charset val="1"/>
      </rPr>
      <t xml:space="preserve"> </t>
    </r>
  </si>
  <si>
    <r>
      <t>Y</t>
    </r>
    <r>
      <rPr>
        <vertAlign val="subscript"/>
        <sz val="12"/>
        <color rgb="FF000000"/>
        <rFont val="Times New Roman"/>
        <family val="1"/>
        <charset val="1"/>
      </rPr>
      <t>5</t>
    </r>
    <r>
      <rPr>
        <sz val="12"/>
        <color rgb="FF000000"/>
        <rFont val="Times New Roman"/>
        <family val="1"/>
        <charset val="1"/>
      </rPr>
      <t>(est.) = (E</t>
    </r>
    <r>
      <rPr>
        <vertAlign val="subscript"/>
        <sz val="12"/>
        <color rgb="FF000000"/>
        <rFont val="Times New Roman"/>
        <family val="1"/>
        <charset val="1"/>
      </rPr>
      <t>4</t>
    </r>
    <r>
      <rPr>
        <sz val="12"/>
        <color rgb="FF000000"/>
        <rFont val="Times New Roman"/>
        <family val="1"/>
        <charset val="1"/>
      </rPr>
      <t>+ T</t>
    </r>
    <r>
      <rPr>
        <vertAlign val="subscript"/>
        <sz val="12"/>
        <color rgb="FF000000"/>
        <rFont val="Times New Roman"/>
        <family val="1"/>
        <charset val="1"/>
      </rPr>
      <t xml:space="preserve">4 </t>
    </r>
    <r>
      <rPr>
        <sz val="12"/>
        <color rgb="FF000000"/>
        <rFont val="Times New Roman"/>
        <family val="1"/>
        <charset val="1"/>
      </rPr>
      <t>) * S</t>
    </r>
    <r>
      <rPr>
        <vertAlign val="subscript"/>
        <sz val="12"/>
        <color rgb="FF000000"/>
        <rFont val="Times New Roman"/>
        <family val="1"/>
        <charset val="1"/>
      </rPr>
      <t>1</t>
    </r>
    <r>
      <rPr>
        <sz val="12"/>
        <color rgb="FF000000"/>
        <rFont val="Times New Roman"/>
        <family val="1"/>
        <charset val="1"/>
      </rPr>
      <t xml:space="preserve"> 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</si>
</sst>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General_)"/>
    <numFmt numFmtId="166" formatCode="0.000"/>
  </numFmts>
  <fonts count="16">
    <font>
      <sz val="11"/>
      <color rgb="FF000000"/>
      <name val="Calibri"/>
      <family val="2"/>
      <charset val="1"/>
    </font>
    <font>
      <b/>
      <sz val="12"/>
      <name val="Arial"/>
      <family val="2"/>
      <charset val="1"/>
    </font>
    <font>
      <b/>
      <sz val="11"/>
      <color rgb="FF008000"/>
      <name val="Calibri"/>
      <family val="2"/>
      <charset val="1"/>
    </font>
    <font>
      <b/>
      <sz val="11"/>
      <color rgb="FF800000"/>
      <name val="Calibri"/>
      <family val="2"/>
      <charset val="1"/>
    </font>
    <font>
      <sz val="12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2"/>
      <color rgb="FF008000"/>
      <name val="Arial"/>
      <family val="2"/>
      <charset val="1"/>
    </font>
    <font>
      <sz val="12"/>
      <color rgb="FFDC2300"/>
      <name val="Arial"/>
      <family val="2"/>
      <charset val="1"/>
    </font>
    <font>
      <b/>
      <sz val="12"/>
      <color rgb="FFFF0000"/>
      <name val="Arial"/>
      <family val="2"/>
      <charset val="1"/>
    </font>
    <font>
      <sz val="12"/>
      <name val="Arial"/>
      <family val="2"/>
      <charset val="1"/>
    </font>
    <font>
      <sz val="12"/>
      <color rgb="FF800000"/>
      <name val="Arial"/>
      <family val="2"/>
      <charset val="1"/>
    </font>
    <font>
      <sz val="11"/>
      <color rgb="FF000000"/>
      <name val="Times New Roman"/>
      <family val="1"/>
      <charset val="1"/>
    </font>
    <font>
      <vertAlign val="subscript"/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vertAlign val="subscript"/>
      <sz val="12"/>
      <color rgb="FF000000"/>
      <name val="Times New Roman"/>
      <family val="1"/>
      <charset val="1"/>
    </font>
    <font>
      <sz val="1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93CDDD"/>
      </patternFill>
    </fill>
    <fill>
      <patternFill patternType="solid">
        <fgColor rgb="FFFFFF00"/>
        <bgColor rgb="FFFFFF00"/>
      </patternFill>
    </fill>
    <fill>
      <patternFill patternType="solid">
        <fgColor rgb="FF93CDDD"/>
        <bgColor rgb="FF99CCFF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justify" vertical="center"/>
    </xf>
    <xf numFmtId="0" fontId="1" fillId="0" borderId="0" xfId="0" applyFont="1"/>
    <xf numFmtId="0" fontId="2" fillId="0" borderId="0" xfId="0" applyFont="1"/>
    <xf numFmtId="0" fontId="0" fillId="0" borderId="0" xfId="0" applyFont="1"/>
    <xf numFmtId="0" fontId="4" fillId="0" borderId="0" xfId="0" applyFont="1"/>
    <xf numFmtId="0" fontId="5" fillId="0" borderId="0" xfId="0" applyFont="1"/>
    <xf numFmtId="0" fontId="4" fillId="2" borderId="0" xfId="0" applyFont="1" applyFill="1"/>
    <xf numFmtId="0" fontId="5" fillId="0" borderId="0" xfId="0" applyFont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1" fillId="0" borderId="1" xfId="0" applyFont="1" applyBorder="1"/>
    <xf numFmtId="0" fontId="4" fillId="0" borderId="1" xfId="0" applyFont="1" applyBorder="1"/>
    <xf numFmtId="0" fontId="6" fillId="0" borderId="0" xfId="0" applyFont="1"/>
    <xf numFmtId="0" fontId="0" fillId="0" borderId="0" xfId="0"/>
    <xf numFmtId="164" fontId="4" fillId="0" borderId="0" xfId="0" applyNumberFormat="1" applyFont="1"/>
    <xf numFmtId="2" fontId="4" fillId="0" borderId="0" xfId="0" applyNumberFormat="1" applyFont="1"/>
    <xf numFmtId="2" fontId="7" fillId="0" borderId="0" xfId="0" applyNumberFormat="1" applyFont="1"/>
    <xf numFmtId="2" fontId="4" fillId="3" borderId="0" xfId="0" applyNumberFormat="1" applyFont="1" applyFill="1"/>
    <xf numFmtId="0" fontId="4" fillId="4" borderId="0" xfId="0" applyFont="1" applyFill="1"/>
    <xf numFmtId="0" fontId="8" fillId="0" borderId="0" xfId="0" applyFont="1" applyBorder="1" applyAlignment="1">
      <alignment horizontal="center"/>
    </xf>
    <xf numFmtId="0" fontId="1" fillId="0" borderId="0" xfId="0" applyFont="1" applyBorder="1"/>
    <xf numFmtId="165" fontId="9" fillId="0" borderId="0" xfId="0" applyNumberFormat="1" applyFont="1" applyBorder="1" applyAlignment="1" applyProtection="1"/>
    <xf numFmtId="166" fontId="4" fillId="0" borderId="0" xfId="0" applyNumberFormat="1" applyFont="1"/>
    <xf numFmtId="166" fontId="10" fillId="0" borderId="0" xfId="0" applyNumberFormat="1" applyFont="1"/>
    <xf numFmtId="166" fontId="4" fillId="3" borderId="0" xfId="0" applyNumberFormat="1" applyFont="1" applyFill="1"/>
    <xf numFmtId="166" fontId="0" fillId="0" borderId="0" xfId="0" applyNumberFormat="1"/>
    <xf numFmtId="166" fontId="4" fillId="4" borderId="0" xfId="0" applyNumberFormat="1" applyFont="1" applyFill="1"/>
    <xf numFmtId="166" fontId="5" fillId="0" borderId="0" xfId="0" applyNumberFormat="1" applyFont="1" applyAlignment="1">
      <alignment horizontal="center"/>
    </xf>
    <xf numFmtId="166" fontId="5" fillId="0" borderId="0" xfId="0" applyNumberFormat="1" applyFont="1"/>
    <xf numFmtId="0" fontId="11" fillId="0" borderId="0" xfId="0" applyFont="1"/>
    <xf numFmtId="166" fontId="5" fillId="0" borderId="0" xfId="0" applyNumberFormat="1" applyFont="1" applyBorder="1"/>
    <xf numFmtId="166" fontId="5" fillId="0" borderId="0" xfId="0" applyNumberFormat="1" applyFont="1" applyBorder="1" applyAlignment="1">
      <alignment horizontal="center"/>
    </xf>
    <xf numFmtId="166" fontId="1" fillId="0" borderId="1" xfId="0" applyNumberFormat="1" applyFont="1" applyBorder="1"/>
    <xf numFmtId="166" fontId="4" fillId="0" borderId="1" xfId="0" applyNumberFormat="1" applyFont="1" applyBorder="1"/>
    <xf numFmtId="0" fontId="13" fillId="0" borderId="0" xfId="0" applyFont="1"/>
    <xf numFmtId="0" fontId="1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78787"/>
      <rgbColor rgb="009999FF"/>
      <rgbColor rgb="00993366"/>
      <rgbColor rgb="00FFFFCC"/>
      <rgbColor rgb="00CCFFFF"/>
      <rgbColor rgb="00660066"/>
      <rgbColor rgb="00FF8080"/>
      <rgbColor rgb="000066CC"/>
      <rgbColor rgb="0093C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420E"/>
      <rgbColor rgb="00666699"/>
      <rgbColor rgb="00969696"/>
      <rgbColor rgb="00004586"/>
      <rgbColor rgb="00339966"/>
      <rgbColor rgb="00003300"/>
      <rgbColor rgb="00333300"/>
      <rgbColor rgb="00DC2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title>
      <c:tx>
        <c:rich>
          <a:bodyPr/>
          <a:lstStyle/>
          <a:p>
            <a:pPr>
              <a:defRPr/>
            </a:pPr>
            <a:r>
              <a:rPr lang="fr-CA" sz="1300" b="1">
                <a:solidFill>
                  <a:srgbClr val="000000"/>
                </a:solidFill>
                <a:latin typeface="Calibri"/>
              </a:rPr>
              <a:t>Modèle stationnaire avec facteur saisonnier additif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'4.2'!$C$12</c:f>
              <c:strCache>
                <c:ptCount val="1"/>
                <c:pt idx="0">
                  <c:v>Demande</c:v>
                </c:pt>
              </c:strCache>
            </c:strRef>
          </c:tx>
          <c:spPr>
            <a:ln w="28800">
              <a:solidFill>
                <a:srgbClr val="004586"/>
              </a:solidFill>
              <a:round/>
            </a:ln>
          </c:spPr>
          <c:val>
            <c:numRef>
              <c:f>'4.2'!$C$25:$C$36</c:f>
              <c:numCache>
                <c:formatCode>General</c:formatCode>
                <c:ptCount val="12"/>
                <c:pt idx="0">
                  <c:v>670</c:v>
                </c:pt>
                <c:pt idx="1">
                  <c:v>430</c:v>
                </c:pt>
                <c:pt idx="2">
                  <c:v>410</c:v>
                </c:pt>
                <c:pt idx="3">
                  <c:v>280</c:v>
                </c:pt>
                <c:pt idx="4">
                  <c:v>200</c:v>
                </c:pt>
                <c:pt idx="5">
                  <c:v>30</c:v>
                </c:pt>
                <c:pt idx="6">
                  <c:v>1</c:v>
                </c:pt>
                <c:pt idx="7">
                  <c:v>1</c:v>
                </c:pt>
                <c:pt idx="8">
                  <c:v>120</c:v>
                </c:pt>
                <c:pt idx="9">
                  <c:v>580</c:v>
                </c:pt>
                <c:pt idx="10">
                  <c:v>810</c:v>
                </c:pt>
                <c:pt idx="11">
                  <c:v>850</c:v>
                </c:pt>
              </c:numCache>
            </c:numRef>
          </c:val>
        </c:ser>
        <c:ser>
          <c:idx val="1"/>
          <c:order val="1"/>
          <c:tx>
            <c:strRef>
              <c:f>'4.2'!$F$9</c:f>
              <c:strCache>
                <c:ptCount val="1"/>
                <c:pt idx="0">
                  <c:v>Prévision</c:v>
                </c:pt>
              </c:strCache>
            </c:strRef>
          </c:tx>
          <c:spPr>
            <a:ln w="28800">
              <a:solidFill>
                <a:srgbClr val="FF420E"/>
              </a:solidFill>
              <a:round/>
            </a:ln>
          </c:spPr>
          <c:val>
            <c:numRef>
              <c:f>'4.2'!$F$25:$F$40</c:f>
              <c:numCache>
                <c:formatCode>General</c:formatCode>
                <c:ptCount val="16"/>
                <c:pt idx="0">
                  <c:v>983.25</c:v>
                </c:pt>
                <c:pt idx="1">
                  <c:v>733.25</c:v>
                </c:pt>
                <c:pt idx="2">
                  <c:v>503.25</c:v>
                </c:pt>
                <c:pt idx="3">
                  <c:v>303.25</c:v>
                </c:pt>
                <c:pt idx="4">
                  <c:v>93.25</c:v>
                </c:pt>
                <c:pt idx="5">
                  <c:v>-76.75</c:v>
                </c:pt>
                <c:pt idx="6">
                  <c:v>-275.75</c:v>
                </c:pt>
                <c:pt idx="7">
                  <c:v>-295.75</c:v>
                </c:pt>
                <c:pt idx="8">
                  <c:v>-215.75</c:v>
                </c:pt>
                <c:pt idx="9">
                  <c:v>323.25</c:v>
                </c:pt>
                <c:pt idx="10">
                  <c:v>953.25</c:v>
                </c:pt>
                <c:pt idx="11">
                  <c:v>1113.25</c:v>
                </c:pt>
                <c:pt idx="12" formatCode="0.00">
                  <c:v>842.86865234375</c:v>
                </c:pt>
                <c:pt idx="13" formatCode="0.00">
                  <c:v>536.61865234375</c:v>
                </c:pt>
                <c:pt idx="14" formatCode="0.00">
                  <c:v>543.49365234375</c:v>
                </c:pt>
                <c:pt idx="15" formatCode="0.00">
                  <c:v>365.93115234375</c:v>
                </c:pt>
              </c:numCache>
            </c:numRef>
          </c:val>
        </c:ser>
        <c:marker val="1"/>
        <c:axId val="82895616"/>
        <c:axId val="82897536"/>
      </c:lineChart>
      <c:catAx>
        <c:axId val="82895616"/>
        <c:scaling>
          <c:orientation val="minMax"/>
        </c:scaling>
        <c:axPos val="b"/>
        <c:tickLblPos val="nextTo"/>
        <c:spPr>
          <a:ln w="9360">
            <a:solidFill>
              <a:srgbClr val="B3B3B3"/>
            </a:solidFill>
            <a:round/>
          </a:ln>
        </c:spPr>
        <c:crossAx val="82897536"/>
        <c:crossesAt val="0"/>
        <c:auto val="1"/>
        <c:lblAlgn val="ctr"/>
        <c:lblOffset val="100"/>
      </c:catAx>
      <c:valAx>
        <c:axId val="82897536"/>
        <c:scaling>
          <c:orientation val="minMax"/>
        </c:scaling>
        <c:axPos val="l"/>
        <c:majorGridlines>
          <c:spPr>
            <a:ln w="9360">
              <a:solidFill>
                <a:srgbClr val="B3B3B3"/>
              </a:solidFill>
              <a:round/>
            </a:ln>
          </c:spPr>
        </c:majorGridlines>
        <c:numFmt formatCode="General" sourceLinked="1"/>
        <c:tickLblPos val="nextTo"/>
        <c:spPr>
          <a:ln w="9360">
            <a:solidFill>
              <a:srgbClr val="B3B3B3"/>
            </a:solidFill>
            <a:round/>
          </a:ln>
        </c:spPr>
        <c:crossAx val="82895616"/>
        <c:crossesAt val="0"/>
        <c:crossBetween val="between"/>
      </c:valAx>
      <c:spPr>
        <a:solidFill>
          <a:srgbClr val="FFFFFF"/>
        </a:solidFill>
        <a:ln>
          <a:solidFill>
            <a:srgbClr val="B3B3B3"/>
          </a:solidFill>
        </a:ln>
      </c:spPr>
    </c:plotArea>
    <c:legend>
      <c:legendPos val="r"/>
      <c:layout/>
    </c:legend>
    <c:plotVisOnly val="1"/>
  </c:chart>
  <c:spPr>
    <a:solidFill>
      <a:srgbClr val="FFFFFF"/>
    </a:solidFill>
    <a:ln w="9360">
      <a:solidFill>
        <a:srgbClr val="878787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title>
      <c:tx>
        <c:rich>
          <a:bodyPr/>
          <a:lstStyle/>
          <a:p>
            <a:pPr>
              <a:defRPr/>
            </a:pPr>
            <a:r>
              <a:rPr lang="fr-CA" sz="1300" b="1">
                <a:solidFill>
                  <a:srgbClr val="000000"/>
                </a:solidFill>
                <a:latin typeface="Calibri"/>
              </a:rPr>
              <a:t>Modèle stationnaire avec facteur saisonnier mutiplicatif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'4.3'!$D$13</c:f>
              <c:strCache>
                <c:ptCount val="1"/>
                <c:pt idx="0">
                  <c:v>Demande</c:v>
                </c:pt>
              </c:strCache>
            </c:strRef>
          </c:tx>
          <c:spPr>
            <a:ln w="28800">
              <a:solidFill>
                <a:srgbClr val="004586"/>
              </a:solidFill>
              <a:round/>
            </a:ln>
          </c:spPr>
          <c:val>
            <c:numRef>
              <c:f>'4.3'!$D$26:$D$37</c:f>
              <c:numCache>
                <c:formatCode>General</c:formatCode>
                <c:ptCount val="12"/>
                <c:pt idx="0">
                  <c:v>670</c:v>
                </c:pt>
                <c:pt idx="1">
                  <c:v>430</c:v>
                </c:pt>
                <c:pt idx="2">
                  <c:v>410</c:v>
                </c:pt>
                <c:pt idx="3">
                  <c:v>280</c:v>
                </c:pt>
                <c:pt idx="4">
                  <c:v>200</c:v>
                </c:pt>
                <c:pt idx="5">
                  <c:v>30</c:v>
                </c:pt>
                <c:pt idx="6">
                  <c:v>1</c:v>
                </c:pt>
                <c:pt idx="7">
                  <c:v>1</c:v>
                </c:pt>
                <c:pt idx="8">
                  <c:v>120</c:v>
                </c:pt>
                <c:pt idx="9">
                  <c:v>580</c:v>
                </c:pt>
                <c:pt idx="10">
                  <c:v>810</c:v>
                </c:pt>
                <c:pt idx="11">
                  <c:v>850</c:v>
                </c:pt>
              </c:numCache>
            </c:numRef>
          </c:val>
        </c:ser>
        <c:ser>
          <c:idx val="1"/>
          <c:order val="1"/>
          <c:tx>
            <c:strRef>
              <c:f>'4.3'!$G$10</c:f>
              <c:strCache>
                <c:ptCount val="1"/>
                <c:pt idx="0">
                  <c:v>Prévision</c:v>
                </c:pt>
              </c:strCache>
            </c:strRef>
          </c:tx>
          <c:spPr>
            <a:ln w="28800">
              <a:solidFill>
                <a:srgbClr val="FF420E"/>
              </a:solidFill>
              <a:round/>
            </a:ln>
          </c:spPr>
          <c:val>
            <c:numRef>
              <c:f>'4.3'!$G$26:$G$41</c:f>
              <c:numCache>
                <c:formatCode>0.000</c:formatCode>
                <c:ptCount val="16"/>
                <c:pt idx="0">
                  <c:v>680</c:v>
                </c:pt>
                <c:pt idx="1">
                  <c:v>368.9856334784568</c:v>
                </c:pt>
                <c:pt idx="2">
                  <c:v>390.64018785392193</c:v>
                </c:pt>
                <c:pt idx="3">
                  <c:v>207.49964407773359</c:v>
                </c:pt>
                <c:pt idx="4">
                  <c:v>132.60927536820378</c:v>
                </c:pt>
                <c:pt idx="5">
                  <c:v>36.293132933384783</c:v>
                </c:pt>
                <c:pt idx="6">
                  <c:v>1.1706647060046496</c:v>
                </c:pt>
                <c:pt idx="7">
                  <c:v>11.388486888039772</c:v>
                </c:pt>
                <c:pt idx="8">
                  <c:v>85.066401492532478</c:v>
                </c:pt>
                <c:pt idx="9">
                  <c:v>518.9469116651394</c:v>
                </c:pt>
                <c:pt idx="10">
                  <c:v>707.10490636927329</c:v>
                </c:pt>
                <c:pt idx="11">
                  <c:v>651.52219171899196</c:v>
                </c:pt>
                <c:pt idx="12">
                  <c:v>761.23894876055886</c:v>
                </c:pt>
                <c:pt idx="13">
                  <c:v>454.889729712259</c:v>
                </c:pt>
                <c:pt idx="14">
                  <c:v>440.6307345592478</c:v>
                </c:pt>
                <c:pt idx="15">
                  <c:v>266.93247929710014</c:v>
                </c:pt>
              </c:numCache>
            </c:numRef>
          </c:val>
        </c:ser>
        <c:marker val="1"/>
        <c:axId val="89897216"/>
        <c:axId val="89903488"/>
      </c:lineChart>
      <c:catAx>
        <c:axId val="89897216"/>
        <c:scaling>
          <c:orientation val="minMax"/>
        </c:scaling>
        <c:axPos val="b"/>
        <c:tickLblPos val="nextTo"/>
        <c:spPr>
          <a:ln w="9360">
            <a:solidFill>
              <a:srgbClr val="B3B3B3"/>
            </a:solidFill>
            <a:round/>
          </a:ln>
        </c:spPr>
        <c:crossAx val="89903488"/>
        <c:crossesAt val="0"/>
        <c:auto val="1"/>
        <c:lblAlgn val="ctr"/>
        <c:lblOffset val="100"/>
      </c:catAx>
      <c:valAx>
        <c:axId val="89903488"/>
        <c:scaling>
          <c:orientation val="minMax"/>
        </c:scaling>
        <c:axPos val="l"/>
        <c:majorGridlines>
          <c:spPr>
            <a:ln w="9360">
              <a:solidFill>
                <a:srgbClr val="B3B3B3"/>
              </a:solidFill>
              <a:round/>
            </a:ln>
          </c:spPr>
        </c:majorGridlines>
        <c:numFmt formatCode="General" sourceLinked="1"/>
        <c:tickLblPos val="nextTo"/>
        <c:spPr>
          <a:ln w="9360">
            <a:solidFill>
              <a:srgbClr val="B3B3B3"/>
            </a:solidFill>
            <a:round/>
          </a:ln>
        </c:spPr>
        <c:crossAx val="89897216"/>
        <c:crossesAt val="0"/>
        <c:crossBetween val="between"/>
      </c:valAx>
      <c:spPr>
        <a:solidFill>
          <a:srgbClr val="FFFFFF"/>
        </a:solidFill>
        <a:ln>
          <a:solidFill>
            <a:srgbClr val="B3B3B3"/>
          </a:solidFill>
        </a:ln>
      </c:spPr>
    </c:plotArea>
    <c:legend>
      <c:legendPos val="r"/>
      <c:layout/>
    </c:legend>
    <c:plotVisOnly val="1"/>
  </c:chart>
  <c:spPr>
    <a:solidFill>
      <a:srgbClr val="FFFFFF"/>
    </a:solidFill>
    <a:ln w="9360">
      <a:solidFill>
        <a:srgbClr val="878787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title>
      <c:tx>
        <c:rich>
          <a:bodyPr/>
          <a:lstStyle/>
          <a:p>
            <a:pPr>
              <a:defRPr/>
            </a:pPr>
            <a:r>
              <a:rPr lang="fr-CA" sz="1300" b="1">
                <a:solidFill>
                  <a:srgbClr val="000000"/>
                </a:solidFill>
                <a:latin typeface="Calibri"/>
              </a:rPr>
              <a:t>Modèle non stationnaire avec facteur saisonnier additif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'4.4'!$C$14</c:f>
              <c:strCache>
                <c:ptCount val="1"/>
                <c:pt idx="0">
                  <c:v>Demande</c:v>
                </c:pt>
              </c:strCache>
            </c:strRef>
          </c:tx>
          <c:spPr>
            <a:ln w="28800">
              <a:solidFill>
                <a:srgbClr val="004586"/>
              </a:solidFill>
              <a:round/>
            </a:ln>
          </c:spPr>
          <c:val>
            <c:numRef>
              <c:f>'4.4'!$C$27:$C$38</c:f>
              <c:numCache>
                <c:formatCode>General</c:formatCode>
                <c:ptCount val="12"/>
                <c:pt idx="0">
                  <c:v>670</c:v>
                </c:pt>
                <c:pt idx="1">
                  <c:v>430</c:v>
                </c:pt>
                <c:pt idx="2">
                  <c:v>410</c:v>
                </c:pt>
                <c:pt idx="3">
                  <c:v>280</c:v>
                </c:pt>
                <c:pt idx="4">
                  <c:v>200</c:v>
                </c:pt>
                <c:pt idx="5">
                  <c:v>30</c:v>
                </c:pt>
                <c:pt idx="6">
                  <c:v>1</c:v>
                </c:pt>
                <c:pt idx="7">
                  <c:v>1</c:v>
                </c:pt>
                <c:pt idx="8">
                  <c:v>120</c:v>
                </c:pt>
                <c:pt idx="9">
                  <c:v>580</c:v>
                </c:pt>
                <c:pt idx="10">
                  <c:v>810</c:v>
                </c:pt>
                <c:pt idx="11">
                  <c:v>850</c:v>
                </c:pt>
              </c:numCache>
            </c:numRef>
          </c:val>
        </c:ser>
        <c:ser>
          <c:idx val="1"/>
          <c:order val="1"/>
          <c:tx>
            <c:strRef>
              <c:f>'4.4'!$G$11</c:f>
              <c:strCache>
                <c:ptCount val="1"/>
                <c:pt idx="0">
                  <c:v>Prévision</c:v>
                </c:pt>
              </c:strCache>
            </c:strRef>
          </c:tx>
          <c:spPr>
            <a:ln w="28800">
              <a:solidFill>
                <a:srgbClr val="FF420E"/>
              </a:solidFill>
              <a:round/>
            </a:ln>
          </c:spPr>
          <c:val>
            <c:numRef>
              <c:f>'4.4'!$G$27:$G$42</c:f>
              <c:numCache>
                <c:formatCode>0.000</c:formatCode>
                <c:ptCount val="16"/>
                <c:pt idx="0">
                  <c:v>680</c:v>
                </c:pt>
                <c:pt idx="1">
                  <c:v>356.07954238614275</c:v>
                </c:pt>
                <c:pt idx="2">
                  <c:v>465.0597444733487</c:v>
                </c:pt>
                <c:pt idx="3">
                  <c:v>233.47380502959118</c:v>
                </c:pt>
                <c:pt idx="4">
                  <c:v>221.71420256114584</c:v>
                </c:pt>
                <c:pt idx="5">
                  <c:v>123.20124148517755</c:v>
                </c:pt>
                <c:pt idx="6">
                  <c:v>-22.337910194973801</c:v>
                </c:pt>
                <c:pt idx="7">
                  <c:v>-4.1883814234336114</c:v>
                </c:pt>
                <c:pt idx="8">
                  <c:v>68.845701522075956</c:v>
                </c:pt>
                <c:pt idx="9">
                  <c:v>547.9005274170064</c:v>
                </c:pt>
                <c:pt idx="10">
                  <c:v>770.4849895858863</c:v>
                </c:pt>
                <c:pt idx="11">
                  <c:v>775.97668192985248</c:v>
                </c:pt>
                <c:pt idx="12">
                  <c:v>984.99721002296121</c:v>
                </c:pt>
                <c:pt idx="13">
                  <c:v>674.99721002296121</c:v>
                </c:pt>
                <c:pt idx="14">
                  <c:v>684.99721002296121</c:v>
                </c:pt>
                <c:pt idx="15">
                  <c:v>504.99721002296121</c:v>
                </c:pt>
              </c:numCache>
            </c:numRef>
          </c:val>
        </c:ser>
        <c:marker val="1"/>
        <c:axId val="91775360"/>
        <c:axId val="91778048"/>
      </c:lineChart>
      <c:catAx>
        <c:axId val="91775360"/>
        <c:scaling>
          <c:orientation val="minMax"/>
        </c:scaling>
        <c:axPos val="b"/>
        <c:tickLblPos val="nextTo"/>
        <c:spPr>
          <a:ln w="9360">
            <a:solidFill>
              <a:srgbClr val="B3B3B3"/>
            </a:solidFill>
            <a:round/>
          </a:ln>
        </c:spPr>
        <c:crossAx val="91778048"/>
        <c:crossesAt val="0"/>
        <c:auto val="1"/>
        <c:lblAlgn val="ctr"/>
        <c:lblOffset val="100"/>
      </c:catAx>
      <c:valAx>
        <c:axId val="91778048"/>
        <c:scaling>
          <c:orientation val="minMax"/>
        </c:scaling>
        <c:axPos val="l"/>
        <c:majorGridlines>
          <c:spPr>
            <a:ln w="9360">
              <a:solidFill>
                <a:srgbClr val="B3B3B3"/>
              </a:solidFill>
              <a:round/>
            </a:ln>
          </c:spPr>
        </c:majorGridlines>
        <c:numFmt formatCode="General" sourceLinked="1"/>
        <c:tickLblPos val="nextTo"/>
        <c:spPr>
          <a:ln w="9360">
            <a:solidFill>
              <a:srgbClr val="B3B3B3"/>
            </a:solidFill>
            <a:round/>
          </a:ln>
        </c:spPr>
        <c:crossAx val="91775360"/>
        <c:crossesAt val="0"/>
        <c:crossBetween val="between"/>
      </c:valAx>
      <c:spPr>
        <a:solidFill>
          <a:srgbClr val="FFFFFF"/>
        </a:solidFill>
        <a:ln>
          <a:solidFill>
            <a:srgbClr val="B3B3B3"/>
          </a:solidFill>
        </a:ln>
      </c:spPr>
    </c:plotArea>
    <c:legend>
      <c:legendPos val="r"/>
      <c:layout/>
    </c:legend>
    <c:plotVisOnly val="1"/>
  </c:chart>
  <c:spPr>
    <a:solidFill>
      <a:srgbClr val="FFFFFF"/>
    </a:solidFill>
    <a:ln w="9360">
      <a:solidFill>
        <a:srgbClr val="878787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title>
      <c:tx>
        <c:rich>
          <a:bodyPr/>
          <a:lstStyle/>
          <a:p>
            <a:pPr>
              <a:defRPr/>
            </a:pPr>
            <a:r>
              <a:rPr lang="fr-CA" sz="1300" b="1">
                <a:solidFill>
                  <a:srgbClr val="000000"/>
                </a:solidFill>
                <a:latin typeface="Calibri"/>
              </a:rPr>
              <a:t>Modèle non stationnaire avec facteur saisonnier multiplicatif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'4.5'!$C$15</c:f>
              <c:strCache>
                <c:ptCount val="1"/>
                <c:pt idx="0">
                  <c:v>Demande</c:v>
                </c:pt>
              </c:strCache>
            </c:strRef>
          </c:tx>
          <c:spPr>
            <a:ln w="28800">
              <a:solidFill>
                <a:srgbClr val="004586"/>
              </a:solidFill>
              <a:round/>
            </a:ln>
          </c:spPr>
          <c:val>
            <c:numRef>
              <c:f>'4.5'!$C$28:$C$39</c:f>
              <c:numCache>
                <c:formatCode>General</c:formatCode>
                <c:ptCount val="12"/>
                <c:pt idx="0">
                  <c:v>670</c:v>
                </c:pt>
                <c:pt idx="1">
                  <c:v>430</c:v>
                </c:pt>
                <c:pt idx="2">
                  <c:v>410</c:v>
                </c:pt>
                <c:pt idx="3">
                  <c:v>280</c:v>
                </c:pt>
                <c:pt idx="4">
                  <c:v>200</c:v>
                </c:pt>
                <c:pt idx="5">
                  <c:v>30</c:v>
                </c:pt>
                <c:pt idx="6">
                  <c:v>1</c:v>
                </c:pt>
                <c:pt idx="7">
                  <c:v>1</c:v>
                </c:pt>
                <c:pt idx="8">
                  <c:v>120</c:v>
                </c:pt>
                <c:pt idx="9">
                  <c:v>580</c:v>
                </c:pt>
                <c:pt idx="10">
                  <c:v>810</c:v>
                </c:pt>
                <c:pt idx="11">
                  <c:v>850</c:v>
                </c:pt>
              </c:numCache>
            </c:numRef>
          </c:val>
        </c:ser>
        <c:ser>
          <c:idx val="1"/>
          <c:order val="1"/>
          <c:tx>
            <c:strRef>
              <c:f>'4.5'!$G$12</c:f>
              <c:strCache>
                <c:ptCount val="1"/>
                <c:pt idx="0">
                  <c:v>Prévision</c:v>
                </c:pt>
              </c:strCache>
            </c:strRef>
          </c:tx>
          <c:spPr>
            <a:ln w="28800">
              <a:solidFill>
                <a:srgbClr val="FF420E"/>
              </a:solidFill>
              <a:round/>
            </a:ln>
          </c:spPr>
          <c:val>
            <c:numRef>
              <c:f>'4.5'!$G$28:$G$43</c:f>
              <c:numCache>
                <c:formatCode>0.000</c:formatCode>
                <c:ptCount val="16"/>
                <c:pt idx="0">
                  <c:v>680.00000000000011</c:v>
                </c:pt>
                <c:pt idx="1">
                  <c:v>364.09311862757215</c:v>
                </c:pt>
                <c:pt idx="2">
                  <c:v>445.63319151596346</c:v>
                </c:pt>
                <c:pt idx="3">
                  <c:v>224.60555627325067</c:v>
                </c:pt>
                <c:pt idx="4">
                  <c:v>173.50958791142989</c:v>
                </c:pt>
                <c:pt idx="5">
                  <c:v>53.882397898831357</c:v>
                </c:pt>
                <c:pt idx="6">
                  <c:v>1.1127700574250334</c:v>
                </c:pt>
                <c:pt idx="7">
                  <c:v>9.174262329877898</c:v>
                </c:pt>
                <c:pt idx="8">
                  <c:v>-7.0956879313193708</c:v>
                </c:pt>
                <c:pt idx="9">
                  <c:v>553.19078558840488</c:v>
                </c:pt>
                <c:pt idx="10">
                  <c:v>831.30638370369866</c:v>
                </c:pt>
                <c:pt idx="11">
                  <c:v>784.46664435130958</c:v>
                </c:pt>
                <c:pt idx="12">
                  <c:v>1013.1436178766379</c:v>
                </c:pt>
                <c:pt idx="13">
                  <c:v>552.33430422695801</c:v>
                </c:pt>
                <c:pt idx="14">
                  <c:v>565.72608794529026</c:v>
                </c:pt>
                <c:pt idx="15">
                  <c:v>298.71954775457056</c:v>
                </c:pt>
              </c:numCache>
            </c:numRef>
          </c:val>
        </c:ser>
        <c:marker val="1"/>
        <c:axId val="104121856"/>
        <c:axId val="104123392"/>
      </c:lineChart>
      <c:catAx>
        <c:axId val="104121856"/>
        <c:scaling>
          <c:orientation val="minMax"/>
        </c:scaling>
        <c:axPos val="b"/>
        <c:tickLblPos val="nextTo"/>
        <c:spPr>
          <a:ln w="9360">
            <a:solidFill>
              <a:srgbClr val="B3B3B3"/>
            </a:solidFill>
            <a:round/>
          </a:ln>
        </c:spPr>
        <c:crossAx val="104123392"/>
        <c:crossesAt val="0"/>
        <c:auto val="1"/>
        <c:lblAlgn val="ctr"/>
        <c:lblOffset val="100"/>
      </c:catAx>
      <c:valAx>
        <c:axId val="104123392"/>
        <c:scaling>
          <c:orientation val="minMax"/>
        </c:scaling>
        <c:axPos val="l"/>
        <c:majorGridlines>
          <c:spPr>
            <a:ln w="9360">
              <a:solidFill>
                <a:srgbClr val="B3B3B3"/>
              </a:solidFill>
              <a:round/>
            </a:ln>
          </c:spPr>
        </c:majorGridlines>
        <c:numFmt formatCode="General" sourceLinked="1"/>
        <c:tickLblPos val="nextTo"/>
        <c:spPr>
          <a:ln w="9360">
            <a:solidFill>
              <a:srgbClr val="B3B3B3"/>
            </a:solidFill>
            <a:round/>
          </a:ln>
        </c:spPr>
        <c:crossAx val="104121856"/>
        <c:crossesAt val="0"/>
        <c:crossBetween val="between"/>
      </c:valAx>
      <c:spPr>
        <a:solidFill>
          <a:srgbClr val="FFFFFF"/>
        </a:solidFill>
        <a:ln>
          <a:solidFill>
            <a:srgbClr val="B3B3B3"/>
          </a:solidFill>
        </a:ln>
      </c:spPr>
    </c:plotArea>
    <c:legend>
      <c:legendPos val="r"/>
      <c:layout/>
    </c:legend>
    <c:plotVisOnly val="1"/>
  </c:chart>
  <c:spPr>
    <a:solidFill>
      <a:srgbClr val="FFFFFF"/>
    </a:solidFill>
    <a:ln w="9360">
      <a:solidFill>
        <a:srgbClr val="878787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90720</xdr:colOff>
      <xdr:row>19</xdr:row>
      <xdr:rowOff>133560</xdr:rowOff>
    </xdr:from>
    <xdr:to>
      <xdr:col>17</xdr:col>
      <xdr:colOff>252360</xdr:colOff>
      <xdr:row>33</xdr:row>
      <xdr:rowOff>163800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351360</xdr:colOff>
      <xdr:row>17</xdr:row>
      <xdr:rowOff>45000</xdr:rowOff>
    </xdr:from>
    <xdr:to>
      <xdr:col>18</xdr:col>
      <xdr:colOff>509760</xdr:colOff>
      <xdr:row>31</xdr:row>
      <xdr:rowOff>80640</xdr:rowOff>
    </xdr:to>
    <xdr:graphicFrame macro="">
      <xdr:nvGraphicFramePr>
        <xdr:cNvPr id="0" name="Graphique 429496729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366120</xdr:colOff>
      <xdr:row>16</xdr:row>
      <xdr:rowOff>48960</xdr:rowOff>
    </xdr:from>
    <xdr:to>
      <xdr:col>18</xdr:col>
      <xdr:colOff>321480</xdr:colOff>
      <xdr:row>30</xdr:row>
      <xdr:rowOff>73080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6480</xdr:colOff>
      <xdr:row>21</xdr:row>
      <xdr:rowOff>29160</xdr:rowOff>
    </xdr:from>
    <xdr:to>
      <xdr:col>18</xdr:col>
      <xdr:colOff>174960</xdr:colOff>
      <xdr:row>35</xdr:row>
      <xdr:rowOff>49320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L38"/>
  <sheetViews>
    <sheetView tabSelected="1" topLeftCell="A10" zoomScale="80" zoomScaleNormal="80" workbookViewId="0">
      <selection activeCell="M40" sqref="M40"/>
    </sheetView>
  </sheetViews>
  <sheetFormatPr baseColWidth="10" defaultRowHeight="15"/>
  <cols>
    <col min="1" max="257" width="9"/>
  </cols>
  <sheetData>
    <row r="4" spans="1:3" ht="15.75">
      <c r="A4" s="3" t="s">
        <v>0</v>
      </c>
      <c r="B4" s="3" t="s">
        <v>1</v>
      </c>
      <c r="C4" s="3" t="s">
        <v>2</v>
      </c>
    </row>
    <row r="5" spans="1:3">
      <c r="A5" s="4">
        <v>2009</v>
      </c>
      <c r="B5" s="4">
        <v>1</v>
      </c>
      <c r="C5" s="4">
        <v>680</v>
      </c>
    </row>
    <row r="6" spans="1:3">
      <c r="A6" s="4"/>
      <c r="B6" s="4">
        <v>2</v>
      </c>
      <c r="C6" s="4">
        <v>370</v>
      </c>
    </row>
    <row r="7" spans="1:3">
      <c r="A7" s="4"/>
      <c r="B7" s="4">
        <v>3</v>
      </c>
      <c r="C7" s="4">
        <v>380</v>
      </c>
    </row>
    <row r="8" spans="1:3">
      <c r="A8" s="4"/>
      <c r="B8" s="4">
        <v>4</v>
      </c>
      <c r="C8" s="4">
        <v>200</v>
      </c>
    </row>
    <row r="9" spans="1:3">
      <c r="A9" s="4"/>
      <c r="B9" s="4">
        <v>5</v>
      </c>
      <c r="C9" s="4">
        <v>120</v>
      </c>
    </row>
    <row r="10" spans="1:3">
      <c r="A10" s="4"/>
      <c r="B10" s="4">
        <v>6</v>
      </c>
      <c r="C10" s="4">
        <v>30</v>
      </c>
    </row>
    <row r="11" spans="1:3">
      <c r="A11" s="4"/>
      <c r="B11" s="4">
        <v>7</v>
      </c>
      <c r="C11" s="4">
        <v>1</v>
      </c>
    </row>
    <row r="12" spans="1:3">
      <c r="A12" s="4"/>
      <c r="B12" s="4">
        <v>8</v>
      </c>
      <c r="C12" s="4">
        <v>10</v>
      </c>
    </row>
    <row r="13" spans="1:3">
      <c r="A13" s="4"/>
      <c r="B13" s="4">
        <v>9</v>
      </c>
      <c r="C13" s="4">
        <v>90</v>
      </c>
    </row>
    <row r="14" spans="1:3">
      <c r="A14" s="4"/>
      <c r="B14" s="4">
        <v>10</v>
      </c>
      <c r="C14" s="4">
        <v>510</v>
      </c>
    </row>
    <row r="15" spans="1:3">
      <c r="A15" s="4"/>
      <c r="B15" s="4">
        <v>11</v>
      </c>
      <c r="C15" s="4">
        <v>680</v>
      </c>
    </row>
    <row r="16" spans="1:3">
      <c r="A16" s="4"/>
      <c r="B16" s="4">
        <v>12</v>
      </c>
      <c r="C16" s="4">
        <v>610</v>
      </c>
    </row>
    <row r="17" spans="1:12">
      <c r="A17" s="4">
        <v>2010</v>
      </c>
      <c r="B17" s="4">
        <v>1</v>
      </c>
      <c r="C17" s="4">
        <v>670</v>
      </c>
    </row>
    <row r="18" spans="1:12">
      <c r="A18" s="4"/>
      <c r="B18" s="4">
        <v>2</v>
      </c>
      <c r="C18" s="4">
        <v>430</v>
      </c>
    </row>
    <row r="19" spans="1:12">
      <c r="A19" s="4"/>
      <c r="B19" s="4">
        <v>3</v>
      </c>
      <c r="C19" s="4">
        <v>410</v>
      </c>
    </row>
    <row r="20" spans="1:12">
      <c r="A20" s="4"/>
      <c r="B20" s="4">
        <v>4</v>
      </c>
      <c r="C20" s="4">
        <v>280</v>
      </c>
    </row>
    <row r="21" spans="1:12">
      <c r="A21" s="4"/>
      <c r="B21" s="4">
        <v>5</v>
      </c>
      <c r="C21" s="4">
        <v>200</v>
      </c>
    </row>
    <row r="22" spans="1:12">
      <c r="A22" s="4"/>
      <c r="B22" s="4">
        <v>6</v>
      </c>
      <c r="C22" s="4">
        <v>30</v>
      </c>
    </row>
    <row r="23" spans="1:12">
      <c r="A23" s="4"/>
      <c r="B23" s="4">
        <v>7</v>
      </c>
      <c r="C23" s="4">
        <v>1</v>
      </c>
    </row>
    <row r="24" spans="1:12">
      <c r="A24" s="4"/>
      <c r="B24" s="4">
        <v>8</v>
      </c>
      <c r="C24" s="4">
        <v>1</v>
      </c>
    </row>
    <row r="25" spans="1:12">
      <c r="A25" s="4"/>
      <c r="B25" s="4">
        <v>9</v>
      </c>
      <c r="C25" s="4">
        <v>120</v>
      </c>
    </row>
    <row r="26" spans="1:12">
      <c r="A26" s="4"/>
      <c r="B26" s="4">
        <v>10</v>
      </c>
      <c r="C26" s="4">
        <v>580</v>
      </c>
    </row>
    <row r="27" spans="1:12">
      <c r="A27" s="4"/>
      <c r="B27" s="4">
        <v>11</v>
      </c>
      <c r="C27" s="4">
        <v>810</v>
      </c>
      <c r="E27" s="5" t="s">
        <v>3</v>
      </c>
    </row>
    <row r="28" spans="1:12">
      <c r="A28" s="4"/>
      <c r="B28" s="4">
        <v>12</v>
      </c>
      <c r="C28" s="4">
        <v>850</v>
      </c>
      <c r="F28" s="2" t="s">
        <v>4</v>
      </c>
      <c r="G28" s="2"/>
      <c r="H28" s="2"/>
      <c r="I28" s="2"/>
      <c r="J28" s="2"/>
      <c r="K28" s="2"/>
      <c r="L28" t="s">
        <v>5</v>
      </c>
    </row>
    <row r="29" spans="1:12">
      <c r="F29" s="1"/>
      <c r="G29" s="1"/>
      <c r="H29" s="1"/>
      <c r="I29" s="1"/>
      <c r="J29" s="1"/>
      <c r="K29" s="1"/>
    </row>
    <row r="30" spans="1:12">
      <c r="F30" s="1"/>
      <c r="G30" s="1"/>
      <c r="H30" s="1"/>
      <c r="I30" s="1"/>
      <c r="J30" s="1"/>
      <c r="K30" s="1"/>
    </row>
    <row r="31" spans="1:12">
      <c r="F31" s="1"/>
      <c r="G31" s="1"/>
      <c r="H31" s="1"/>
      <c r="I31" s="1"/>
      <c r="J31" s="1"/>
      <c r="K31" s="1"/>
    </row>
    <row r="32" spans="1:12">
      <c r="F32" s="1"/>
      <c r="G32" s="1"/>
      <c r="H32" s="1"/>
      <c r="I32" s="1"/>
      <c r="J32" s="1"/>
      <c r="K32" s="1"/>
    </row>
    <row r="33" spans="6:11">
      <c r="F33" s="1"/>
      <c r="G33" s="1"/>
      <c r="H33" s="1"/>
      <c r="I33" s="1"/>
      <c r="J33" s="1"/>
      <c r="K33" s="1"/>
    </row>
    <row r="34" spans="6:11">
      <c r="F34" s="1"/>
      <c r="G34" s="1"/>
      <c r="H34" s="1"/>
      <c r="I34" s="1"/>
      <c r="J34" s="1"/>
      <c r="K34" s="1"/>
    </row>
    <row r="35" spans="6:11">
      <c r="F35" s="1"/>
      <c r="G35" s="1"/>
      <c r="H35" s="1"/>
      <c r="I35" s="1"/>
      <c r="J35" s="1"/>
      <c r="K35" s="1"/>
    </row>
    <row r="36" spans="6:11">
      <c r="F36" s="1"/>
      <c r="G36" s="1"/>
      <c r="H36" s="1"/>
      <c r="I36" s="1"/>
      <c r="J36" s="1"/>
      <c r="K36" s="1"/>
    </row>
    <row r="37" spans="6:11">
      <c r="F37" s="1"/>
      <c r="G37" s="1"/>
      <c r="H37" s="1"/>
      <c r="I37" s="1"/>
      <c r="J37" s="1"/>
      <c r="K37" s="1"/>
    </row>
    <row r="38" spans="6:11">
      <c r="F38" s="1"/>
      <c r="G38" s="1"/>
      <c r="H38" s="1"/>
      <c r="I38" s="1"/>
      <c r="J38" s="1"/>
      <c r="K38" s="1"/>
    </row>
  </sheetData>
  <mergeCells count="1">
    <mergeCell ref="F28:K38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0"/>
  <sheetViews>
    <sheetView zoomScale="80" zoomScaleNormal="80" workbookViewId="0">
      <selection activeCell="M17" sqref="M17"/>
    </sheetView>
  </sheetViews>
  <sheetFormatPr baseColWidth="10" defaultRowHeight="15"/>
  <cols>
    <col min="1" max="4" width="9"/>
    <col min="5" max="5" width="13.140625" style="5"/>
    <col min="6" max="6" width="21.5703125" style="5"/>
    <col min="7" max="7" width="10.7109375"/>
    <col min="8" max="8" width="20.85546875" style="5"/>
    <col min="9" max="257" width="9"/>
  </cols>
  <sheetData>
    <row r="1" spans="1:13" ht="15.75">
      <c r="A1" s="6"/>
      <c r="B1" s="6"/>
      <c r="C1" s="6"/>
      <c r="D1" s="6"/>
      <c r="E1" s="6"/>
      <c r="F1" s="6"/>
      <c r="G1" s="6"/>
      <c r="H1" s="6"/>
      <c r="I1" s="6"/>
    </row>
    <row r="2" spans="1:13" ht="15.75">
      <c r="A2" s="6"/>
      <c r="B2" s="7" t="s">
        <v>6</v>
      </c>
      <c r="C2" s="6"/>
      <c r="D2" s="6"/>
      <c r="E2" s="6"/>
      <c r="F2" s="6"/>
      <c r="G2" s="6"/>
      <c r="H2" s="6"/>
      <c r="I2" s="6"/>
    </row>
    <row r="3" spans="1:13" ht="15.75">
      <c r="A3" s="6"/>
      <c r="B3" s="6" t="s">
        <v>7</v>
      </c>
      <c r="C3" s="6"/>
      <c r="D3" s="6"/>
      <c r="E3" s="6"/>
      <c r="F3" s="6"/>
      <c r="G3" s="6"/>
      <c r="H3" s="6"/>
      <c r="I3" s="6"/>
    </row>
    <row r="4" spans="1:13" ht="15.75">
      <c r="A4" s="6"/>
      <c r="B4" s="6" t="s">
        <v>8</v>
      </c>
      <c r="C4" s="6"/>
      <c r="D4" s="6"/>
      <c r="E4" s="6"/>
      <c r="F4" s="6"/>
      <c r="G4" s="6"/>
      <c r="H4" s="6"/>
      <c r="I4" s="6"/>
    </row>
    <row r="5" spans="1:13" ht="15.75">
      <c r="A5" s="6"/>
      <c r="B5" s="6" t="s">
        <v>9</v>
      </c>
      <c r="C5" s="6"/>
      <c r="D5" s="6"/>
      <c r="E5" s="6"/>
      <c r="F5" s="6"/>
      <c r="G5" s="6"/>
      <c r="H5" s="6"/>
      <c r="I5" s="6"/>
    </row>
    <row r="6" spans="1:13" ht="15.75">
      <c r="A6" s="6"/>
      <c r="B6" s="6"/>
      <c r="C6" s="6"/>
      <c r="D6" s="6"/>
      <c r="E6" s="6"/>
      <c r="F6" s="6"/>
      <c r="G6" s="6"/>
      <c r="H6" s="6"/>
      <c r="I6" s="6"/>
    </row>
    <row r="7" spans="1:13" ht="15.75">
      <c r="A7" s="6"/>
      <c r="B7" s="6"/>
      <c r="C7" s="6" t="s">
        <v>10</v>
      </c>
      <c r="D7" s="8">
        <v>0.5</v>
      </c>
      <c r="E7" s="6"/>
      <c r="F7" s="6"/>
      <c r="G7" s="6"/>
      <c r="H7" s="6"/>
      <c r="I7" s="6"/>
    </row>
    <row r="8" spans="1:13" ht="15.75">
      <c r="A8" s="6"/>
      <c r="B8" s="6"/>
      <c r="C8" s="6" t="s">
        <v>11</v>
      </c>
      <c r="D8" s="8">
        <v>0.1</v>
      </c>
      <c r="E8" s="6"/>
      <c r="F8" s="6"/>
      <c r="G8" s="6"/>
      <c r="H8" s="6"/>
      <c r="I8" s="6"/>
    </row>
    <row r="9" spans="1:13" ht="15.75">
      <c r="A9" s="6"/>
      <c r="B9" s="6"/>
      <c r="C9" s="6"/>
      <c r="D9" s="6"/>
      <c r="E9" s="6"/>
      <c r="F9" s="9" t="s">
        <v>12</v>
      </c>
      <c r="G9" s="6"/>
      <c r="H9" s="6"/>
      <c r="I9" s="6"/>
    </row>
    <row r="10" spans="1:13" ht="15.75">
      <c r="A10" s="6"/>
      <c r="B10" s="6"/>
      <c r="C10" s="6"/>
      <c r="D10" s="7"/>
      <c r="E10" s="7" t="s">
        <v>13</v>
      </c>
      <c r="F10" s="9" t="s">
        <v>14</v>
      </c>
      <c r="G10" s="6"/>
      <c r="H10" s="6"/>
      <c r="I10" s="6"/>
    </row>
    <row r="11" spans="1:13" ht="15.75">
      <c r="A11" s="10"/>
      <c r="B11" s="10"/>
      <c r="C11" s="10"/>
      <c r="D11" s="11" t="s">
        <v>15</v>
      </c>
      <c r="E11" s="11" t="s">
        <v>16</v>
      </c>
      <c r="F11" s="12" t="s">
        <v>17</v>
      </c>
      <c r="G11" s="12" t="s">
        <v>18</v>
      </c>
      <c r="H11" s="12" t="s">
        <v>19</v>
      </c>
      <c r="I11" s="6"/>
    </row>
    <row r="12" spans="1:13" ht="15.75">
      <c r="A12" s="13" t="s">
        <v>20</v>
      </c>
      <c r="B12" s="13" t="s">
        <v>1</v>
      </c>
      <c r="C12" s="13" t="s">
        <v>2</v>
      </c>
      <c r="D12" s="13" t="s">
        <v>21</v>
      </c>
      <c r="E12" s="13" t="s">
        <v>22</v>
      </c>
      <c r="F12" s="14"/>
      <c r="G12" s="14"/>
      <c r="H12" s="14"/>
      <c r="I12" s="6"/>
    </row>
    <row r="13" spans="1:13" ht="15.75">
      <c r="A13" s="15">
        <v>2009</v>
      </c>
      <c r="B13" s="15" t="s">
        <v>23</v>
      </c>
      <c r="C13" s="15">
        <v>680</v>
      </c>
      <c r="D13" s="6">
        <f t="shared" ref="D13:D24" si="0">AVERAGE($C$13:$C$24)</f>
        <v>306.75</v>
      </c>
      <c r="E13" s="6">
        <f t="shared" ref="E13:E24" si="1">C13-D13</f>
        <v>373.25</v>
      </c>
      <c r="F13" s="6"/>
      <c r="G13" s="6"/>
      <c r="H13" s="6"/>
      <c r="I13" s="6"/>
    </row>
    <row r="14" spans="1:13" ht="15.75">
      <c r="A14" s="15"/>
      <c r="B14" s="15" t="s">
        <v>24</v>
      </c>
      <c r="C14" s="15">
        <v>370</v>
      </c>
      <c r="D14" s="6">
        <f t="shared" si="0"/>
        <v>306.75</v>
      </c>
      <c r="E14" s="6">
        <f t="shared" si="1"/>
        <v>63.25</v>
      </c>
      <c r="F14" s="6"/>
      <c r="G14" s="6"/>
      <c r="H14" s="6"/>
      <c r="I14" s="6"/>
    </row>
    <row r="15" spans="1:13" ht="15.75">
      <c r="A15" s="15"/>
      <c r="B15" s="15" t="s">
        <v>25</v>
      </c>
      <c r="C15" s="15">
        <v>380</v>
      </c>
      <c r="D15" s="6">
        <f t="shared" si="0"/>
        <v>306.75</v>
      </c>
      <c r="E15" s="6">
        <f t="shared" si="1"/>
        <v>73.25</v>
      </c>
      <c r="F15" s="6"/>
      <c r="G15" s="6"/>
      <c r="H15" s="6"/>
      <c r="I15" s="6"/>
    </row>
    <row r="16" spans="1:13" ht="15.75">
      <c r="A16" s="15" t="s">
        <v>26</v>
      </c>
      <c r="B16" s="15" t="s">
        <v>27</v>
      </c>
      <c r="C16" s="15">
        <v>200</v>
      </c>
      <c r="D16" s="6">
        <f t="shared" si="0"/>
        <v>306.75</v>
      </c>
      <c r="E16" s="6">
        <f t="shared" si="1"/>
        <v>-106.75</v>
      </c>
      <c r="F16" s="6"/>
      <c r="G16" s="6"/>
      <c r="H16" s="6"/>
      <c r="I16" s="6"/>
      <c r="M16" s="16"/>
    </row>
    <row r="17" spans="1:9" ht="15.75">
      <c r="A17" s="15"/>
      <c r="B17" s="15" t="s">
        <v>28</v>
      </c>
      <c r="C17" s="15">
        <v>120</v>
      </c>
      <c r="D17" s="6">
        <f t="shared" si="0"/>
        <v>306.75</v>
      </c>
      <c r="E17" s="6">
        <f t="shared" si="1"/>
        <v>-186.75</v>
      </c>
      <c r="F17" s="6"/>
      <c r="G17" s="6"/>
      <c r="H17" s="6"/>
      <c r="I17" s="6"/>
    </row>
    <row r="18" spans="1:9" ht="15.75">
      <c r="A18" s="15"/>
      <c r="B18" s="15" t="s">
        <v>29</v>
      </c>
      <c r="C18" s="15">
        <v>30</v>
      </c>
      <c r="D18" s="6">
        <f t="shared" si="0"/>
        <v>306.75</v>
      </c>
      <c r="E18" s="6">
        <f t="shared" si="1"/>
        <v>-276.75</v>
      </c>
      <c r="F18" s="6"/>
      <c r="G18" s="6"/>
      <c r="H18" s="6"/>
      <c r="I18" s="6"/>
    </row>
    <row r="19" spans="1:9" ht="15.75">
      <c r="A19" s="15"/>
      <c r="B19" s="15" t="s">
        <v>30</v>
      </c>
      <c r="C19" s="15">
        <v>1</v>
      </c>
      <c r="D19" s="6">
        <f t="shared" si="0"/>
        <v>306.75</v>
      </c>
      <c r="E19" s="6">
        <f t="shared" si="1"/>
        <v>-305.75</v>
      </c>
      <c r="F19" s="6"/>
      <c r="G19" s="6"/>
      <c r="H19" s="6"/>
      <c r="I19" s="6"/>
    </row>
    <row r="20" spans="1:9" ht="15.75">
      <c r="A20" s="15" t="s">
        <v>26</v>
      </c>
      <c r="B20" s="15" t="s">
        <v>31</v>
      </c>
      <c r="C20" s="15">
        <v>10</v>
      </c>
      <c r="D20" s="6">
        <f t="shared" si="0"/>
        <v>306.75</v>
      </c>
      <c r="E20" s="6">
        <f t="shared" si="1"/>
        <v>-296.75</v>
      </c>
      <c r="F20" s="6"/>
      <c r="G20" s="6"/>
      <c r="H20" s="6"/>
      <c r="I20" s="6"/>
    </row>
    <row r="21" spans="1:9" ht="15.75">
      <c r="A21" s="15"/>
      <c r="B21" s="15" t="s">
        <v>32</v>
      </c>
      <c r="C21" s="15">
        <v>90</v>
      </c>
      <c r="D21" s="6">
        <f t="shared" si="0"/>
        <v>306.75</v>
      </c>
      <c r="E21" s="6">
        <f t="shared" si="1"/>
        <v>-216.75</v>
      </c>
      <c r="F21" s="6"/>
      <c r="G21" s="6"/>
      <c r="H21" s="6"/>
      <c r="I21" s="6"/>
    </row>
    <row r="22" spans="1:9" ht="15.75">
      <c r="A22" s="15"/>
      <c r="B22" s="15" t="s">
        <v>33</v>
      </c>
      <c r="C22" s="15">
        <v>510</v>
      </c>
      <c r="D22" s="6">
        <f t="shared" si="0"/>
        <v>306.75</v>
      </c>
      <c r="E22" s="6">
        <f t="shared" si="1"/>
        <v>203.25</v>
      </c>
      <c r="F22" s="6"/>
      <c r="G22" s="6"/>
      <c r="H22" s="6"/>
      <c r="I22" s="6"/>
    </row>
    <row r="23" spans="1:9" ht="15.75">
      <c r="A23" s="15"/>
      <c r="B23" s="15" t="s">
        <v>34</v>
      </c>
      <c r="C23" s="15">
        <v>680</v>
      </c>
      <c r="D23" s="6">
        <f t="shared" si="0"/>
        <v>306.75</v>
      </c>
      <c r="E23" s="6">
        <f t="shared" si="1"/>
        <v>373.25</v>
      </c>
      <c r="F23" s="6"/>
      <c r="G23" s="6"/>
      <c r="H23" s="6"/>
      <c r="I23" s="6"/>
    </row>
    <row r="24" spans="1:9" ht="15.75">
      <c r="A24" s="15" t="s">
        <v>26</v>
      </c>
      <c r="B24" s="15" t="s">
        <v>35</v>
      </c>
      <c r="C24" s="15">
        <v>610</v>
      </c>
      <c r="D24" s="6">
        <f t="shared" si="0"/>
        <v>306.75</v>
      </c>
      <c r="E24" s="6">
        <f t="shared" si="1"/>
        <v>303.25</v>
      </c>
      <c r="F24" s="6"/>
      <c r="G24" s="6"/>
      <c r="H24" s="6"/>
      <c r="I24" s="6"/>
    </row>
    <row r="25" spans="1:9" ht="15.75">
      <c r="A25" s="15">
        <v>2010</v>
      </c>
      <c r="B25" s="15" t="s">
        <v>23</v>
      </c>
      <c r="C25" s="15">
        <v>670</v>
      </c>
      <c r="D25" s="6">
        <f t="shared" ref="D25:D36" si="2">$D$7*(C25-E13)+(1-$D$7)*D24</f>
        <v>301.75</v>
      </c>
      <c r="E25" s="17">
        <f t="shared" ref="E25:E36" si="3">$D$8*(C25-D25)+(1-$D$8)*E13</f>
        <v>372.75</v>
      </c>
      <c r="F25" s="6">
        <f t="shared" ref="F25:F36" si="4">C24+E13</f>
        <v>983.25</v>
      </c>
      <c r="G25" s="6">
        <f t="shared" ref="G25:G36" si="5">C25-F25</f>
        <v>-313.25</v>
      </c>
      <c r="H25" s="18">
        <f t="shared" ref="H25:H36" si="6">G25*G25</f>
        <v>98125.5625</v>
      </c>
      <c r="I25" s="6"/>
    </row>
    <row r="26" spans="1:9" ht="15.75">
      <c r="A26" s="15"/>
      <c r="B26" s="15" t="s">
        <v>24</v>
      </c>
      <c r="C26" s="15">
        <v>430</v>
      </c>
      <c r="D26" s="6">
        <f t="shared" si="2"/>
        <v>334.25</v>
      </c>
      <c r="E26" s="17">
        <f t="shared" si="3"/>
        <v>66.5</v>
      </c>
      <c r="F26" s="6">
        <f t="shared" si="4"/>
        <v>733.25</v>
      </c>
      <c r="G26" s="6">
        <f t="shared" si="5"/>
        <v>-303.25</v>
      </c>
      <c r="H26" s="18">
        <f t="shared" si="6"/>
        <v>91960.5625</v>
      </c>
      <c r="I26" s="6"/>
    </row>
    <row r="27" spans="1:9" ht="15.75">
      <c r="A27" s="15"/>
      <c r="B27" s="15" t="s">
        <v>25</v>
      </c>
      <c r="C27" s="15">
        <v>410</v>
      </c>
      <c r="D27" s="6">
        <f t="shared" si="2"/>
        <v>335.5</v>
      </c>
      <c r="E27" s="17">
        <f t="shared" si="3"/>
        <v>73.375</v>
      </c>
      <c r="F27" s="6">
        <f t="shared" si="4"/>
        <v>503.25</v>
      </c>
      <c r="G27" s="6">
        <f t="shared" si="5"/>
        <v>-93.25</v>
      </c>
      <c r="H27" s="18">
        <f t="shared" si="6"/>
        <v>8695.5625</v>
      </c>
      <c r="I27" s="6"/>
    </row>
    <row r="28" spans="1:9" ht="15.75">
      <c r="A28" s="15"/>
      <c r="B28" s="15" t="s">
        <v>27</v>
      </c>
      <c r="C28" s="15">
        <v>280</v>
      </c>
      <c r="D28" s="6">
        <f t="shared" si="2"/>
        <v>361.125</v>
      </c>
      <c r="E28" s="17">
        <f t="shared" si="3"/>
        <v>-104.1875</v>
      </c>
      <c r="F28" s="6">
        <f t="shared" si="4"/>
        <v>303.25</v>
      </c>
      <c r="G28" s="6">
        <f t="shared" si="5"/>
        <v>-23.25</v>
      </c>
      <c r="H28" s="18">
        <f t="shared" si="6"/>
        <v>540.5625</v>
      </c>
      <c r="I28" s="6"/>
    </row>
    <row r="29" spans="1:9" ht="15.75">
      <c r="A29" s="15" t="s">
        <v>26</v>
      </c>
      <c r="B29" s="15" t="s">
        <v>28</v>
      </c>
      <c r="C29" s="15">
        <v>200</v>
      </c>
      <c r="D29" s="6">
        <f t="shared" si="2"/>
        <v>373.9375</v>
      </c>
      <c r="E29" s="17">
        <f t="shared" si="3"/>
        <v>-185.46875000000003</v>
      </c>
      <c r="F29" s="6">
        <f t="shared" si="4"/>
        <v>93.25</v>
      </c>
      <c r="G29" s="6">
        <f t="shared" si="5"/>
        <v>106.75</v>
      </c>
      <c r="H29" s="18">
        <f t="shared" si="6"/>
        <v>11395.5625</v>
      </c>
      <c r="I29" s="6"/>
    </row>
    <row r="30" spans="1:9" ht="15.75">
      <c r="A30" s="15"/>
      <c r="B30" s="15" t="s">
        <v>29</v>
      </c>
      <c r="C30" s="15">
        <v>30</v>
      </c>
      <c r="D30" s="6">
        <f t="shared" si="2"/>
        <v>340.34375</v>
      </c>
      <c r="E30" s="17">
        <f t="shared" si="3"/>
        <v>-280.109375</v>
      </c>
      <c r="F30" s="6">
        <f t="shared" si="4"/>
        <v>-76.75</v>
      </c>
      <c r="G30" s="6">
        <f t="shared" si="5"/>
        <v>106.75</v>
      </c>
      <c r="H30" s="18">
        <f t="shared" si="6"/>
        <v>11395.5625</v>
      </c>
      <c r="I30" s="6"/>
    </row>
    <row r="31" spans="1:9" ht="15.75">
      <c r="A31" s="15"/>
      <c r="B31" s="15" t="s">
        <v>30</v>
      </c>
      <c r="C31" s="15">
        <v>1</v>
      </c>
      <c r="D31" s="6">
        <f t="shared" si="2"/>
        <v>323.546875</v>
      </c>
      <c r="E31" s="17">
        <f t="shared" si="3"/>
        <v>-307.4296875</v>
      </c>
      <c r="F31" s="6">
        <f t="shared" si="4"/>
        <v>-275.75</v>
      </c>
      <c r="G31" s="6">
        <f t="shared" si="5"/>
        <v>276.75</v>
      </c>
      <c r="H31" s="18">
        <f t="shared" si="6"/>
        <v>76590.5625</v>
      </c>
      <c r="I31" s="6"/>
    </row>
    <row r="32" spans="1:9" ht="15.75">
      <c r="A32" s="15" t="s">
        <v>26</v>
      </c>
      <c r="B32" s="15" t="s">
        <v>31</v>
      </c>
      <c r="C32" s="15">
        <v>1</v>
      </c>
      <c r="D32" s="6">
        <f t="shared" si="2"/>
        <v>310.6484375</v>
      </c>
      <c r="E32" s="17">
        <f t="shared" si="3"/>
        <v>-298.03984374999999</v>
      </c>
      <c r="F32" s="6">
        <f t="shared" si="4"/>
        <v>-295.75</v>
      </c>
      <c r="G32" s="6">
        <f t="shared" si="5"/>
        <v>296.75</v>
      </c>
      <c r="H32" s="18">
        <f t="shared" si="6"/>
        <v>88060.5625</v>
      </c>
      <c r="I32" s="6"/>
    </row>
    <row r="33" spans="1:9" ht="15.75">
      <c r="A33" s="15"/>
      <c r="B33" s="15" t="s">
        <v>32</v>
      </c>
      <c r="C33" s="15">
        <v>120</v>
      </c>
      <c r="D33" s="6">
        <f t="shared" si="2"/>
        <v>323.69921875</v>
      </c>
      <c r="E33" s="17">
        <f t="shared" si="3"/>
        <v>-215.44492187500003</v>
      </c>
      <c r="F33" s="6">
        <f t="shared" si="4"/>
        <v>-215.75</v>
      </c>
      <c r="G33" s="6">
        <f t="shared" si="5"/>
        <v>335.75</v>
      </c>
      <c r="H33" s="18">
        <f t="shared" si="6"/>
        <v>112728.0625</v>
      </c>
      <c r="I33" s="6"/>
    </row>
    <row r="34" spans="1:9" ht="15.75">
      <c r="A34" s="15"/>
      <c r="B34" s="15" t="s">
        <v>33</v>
      </c>
      <c r="C34" s="15">
        <v>580</v>
      </c>
      <c r="D34" s="6">
        <f t="shared" si="2"/>
        <v>350.224609375</v>
      </c>
      <c r="E34" s="17">
        <f t="shared" si="3"/>
        <v>205.90253906250001</v>
      </c>
      <c r="F34" s="6">
        <f t="shared" si="4"/>
        <v>323.25</v>
      </c>
      <c r="G34" s="6">
        <f t="shared" si="5"/>
        <v>256.75</v>
      </c>
      <c r="H34" s="18">
        <f t="shared" si="6"/>
        <v>65920.5625</v>
      </c>
      <c r="I34" s="6"/>
    </row>
    <row r="35" spans="1:9" ht="15.75">
      <c r="A35" s="15"/>
      <c r="B35" s="15" t="s">
        <v>34</v>
      </c>
      <c r="C35" s="15">
        <v>810</v>
      </c>
      <c r="D35" s="6">
        <f t="shared" si="2"/>
        <v>393.4873046875</v>
      </c>
      <c r="E35" s="17">
        <f t="shared" si="3"/>
        <v>377.57626953125003</v>
      </c>
      <c r="F35" s="6">
        <f t="shared" si="4"/>
        <v>953.25</v>
      </c>
      <c r="G35" s="6">
        <f t="shared" si="5"/>
        <v>-143.25</v>
      </c>
      <c r="H35" s="18">
        <f t="shared" si="6"/>
        <v>20520.5625</v>
      </c>
      <c r="I35" s="6"/>
    </row>
    <row r="36" spans="1:9" ht="15.75">
      <c r="A36" s="15" t="s">
        <v>26</v>
      </c>
      <c r="B36" s="15" t="s">
        <v>35</v>
      </c>
      <c r="C36" s="15">
        <v>850</v>
      </c>
      <c r="D36" s="6">
        <f t="shared" si="2"/>
        <v>470.11865234375</v>
      </c>
      <c r="E36" s="17">
        <f t="shared" si="3"/>
        <v>310.91313476562499</v>
      </c>
      <c r="F36" s="6">
        <f t="shared" si="4"/>
        <v>1113.25</v>
      </c>
      <c r="G36" s="6">
        <f t="shared" si="5"/>
        <v>-263.25</v>
      </c>
      <c r="H36" s="18">
        <f t="shared" si="6"/>
        <v>69300.5625</v>
      </c>
      <c r="I36" s="6"/>
    </row>
    <row r="37" spans="1:9" ht="15.75">
      <c r="A37" s="6">
        <v>2011</v>
      </c>
      <c r="B37" s="15" t="s">
        <v>23</v>
      </c>
      <c r="C37" s="6"/>
      <c r="D37" s="6"/>
      <c r="E37" s="6"/>
      <c r="F37" s="19">
        <f>$D$36+E25</f>
        <v>842.86865234375</v>
      </c>
      <c r="G37" s="6"/>
      <c r="H37" s="18"/>
      <c r="I37" s="6"/>
    </row>
    <row r="38" spans="1:9" ht="15.75">
      <c r="A38" s="6"/>
      <c r="B38" s="15" t="s">
        <v>24</v>
      </c>
      <c r="C38" s="6"/>
      <c r="D38" s="6"/>
      <c r="E38" s="6"/>
      <c r="F38" s="19">
        <f>$D$36+E26</f>
        <v>536.61865234375</v>
      </c>
      <c r="G38" s="6"/>
      <c r="H38" s="20">
        <f>SUMXMY2(C25:C36,F25:F36)/COUNT(F25:F36)</f>
        <v>54602.854166666664</v>
      </c>
      <c r="I38" s="6"/>
    </row>
    <row r="39" spans="1:9" ht="15.75">
      <c r="A39" s="6"/>
      <c r="B39" s="15" t="s">
        <v>25</v>
      </c>
      <c r="C39" s="6"/>
      <c r="D39" s="6"/>
      <c r="E39" s="6"/>
      <c r="F39" s="19">
        <f>$D$36+E27</f>
        <v>543.49365234375</v>
      </c>
      <c r="G39" s="6"/>
      <c r="H39" s="6"/>
      <c r="I39" s="6"/>
    </row>
    <row r="40" spans="1:9" ht="15.75">
      <c r="A40" s="6"/>
      <c r="B40" s="15" t="s">
        <v>27</v>
      </c>
      <c r="C40" s="6"/>
      <c r="D40" s="6"/>
      <c r="E40" s="6"/>
      <c r="F40" s="19">
        <f>$D$36+E28</f>
        <v>365.93115234375</v>
      </c>
      <c r="G40" s="6"/>
      <c r="H40" s="6"/>
      <c r="I40" s="6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1"/>
  <sheetViews>
    <sheetView zoomScale="80" zoomScaleNormal="80" workbookViewId="0">
      <selection activeCell="I40" sqref="I40"/>
    </sheetView>
  </sheetViews>
  <sheetFormatPr baseColWidth="10" defaultRowHeight="15"/>
  <cols>
    <col min="1" max="5" width="9"/>
    <col min="6" max="6" width="13.140625" style="5"/>
    <col min="7" max="7" width="21.5703125"/>
    <col min="8" max="8" width="9.85546875"/>
    <col min="9" max="9" width="20.85546875"/>
    <col min="10" max="257" width="9"/>
  </cols>
  <sheetData>
    <row r="1" spans="1:10" ht="15.75">
      <c r="A1" s="6"/>
      <c r="B1" s="6"/>
      <c r="C1" s="6"/>
      <c r="D1" s="6"/>
      <c r="E1" s="6"/>
      <c r="F1" s="6"/>
      <c r="G1" s="6"/>
      <c r="H1" s="6"/>
      <c r="I1" s="6"/>
      <c r="J1" s="6"/>
    </row>
    <row r="2" spans="1:10" ht="15.75">
      <c r="A2" s="6"/>
      <c r="B2" s="7" t="s">
        <v>36</v>
      </c>
      <c r="C2" s="6"/>
      <c r="D2" s="6"/>
      <c r="E2" s="6"/>
      <c r="F2" s="6"/>
      <c r="G2" s="6"/>
      <c r="H2" s="6"/>
      <c r="I2" s="6"/>
      <c r="J2" s="6"/>
    </row>
    <row r="3" spans="1:10" ht="15.75">
      <c r="A3" s="6"/>
      <c r="B3" s="6" t="s">
        <v>37</v>
      </c>
      <c r="C3" s="6"/>
      <c r="D3" s="6"/>
      <c r="E3" s="6"/>
      <c r="F3" s="6"/>
      <c r="G3" s="6"/>
      <c r="H3" s="6"/>
      <c r="I3" s="6"/>
      <c r="J3" s="6"/>
    </row>
    <row r="4" spans="1:10" ht="15.75">
      <c r="A4" s="6"/>
      <c r="B4" s="6" t="s">
        <v>8</v>
      </c>
      <c r="C4" s="6"/>
      <c r="D4" s="6"/>
      <c r="E4" s="6"/>
      <c r="F4" s="6"/>
      <c r="G4" s="6"/>
      <c r="H4" s="6"/>
      <c r="I4" s="6"/>
      <c r="J4" s="6"/>
    </row>
    <row r="5" spans="1:10" ht="15.75">
      <c r="A5" s="6"/>
      <c r="B5" s="6" t="s">
        <v>9</v>
      </c>
      <c r="C5" s="6"/>
      <c r="D5" s="6"/>
      <c r="E5" s="6"/>
      <c r="F5" s="6"/>
      <c r="G5" s="6"/>
      <c r="H5" s="6"/>
      <c r="I5" s="6"/>
      <c r="J5" s="6"/>
    </row>
    <row r="6" spans="1:10" ht="15.7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15.75">
      <c r="A7" s="6"/>
      <c r="B7" s="6"/>
      <c r="C7" s="6"/>
      <c r="D7" s="6" t="s">
        <v>10</v>
      </c>
      <c r="E7" s="21">
        <v>0.18642411747280399</v>
      </c>
      <c r="F7" s="6"/>
      <c r="G7" s="6"/>
      <c r="H7" s="6"/>
      <c r="I7" s="6"/>
      <c r="J7" s="6"/>
    </row>
    <row r="8" spans="1:10" ht="15.75">
      <c r="A8" s="6"/>
      <c r="B8" s="6"/>
      <c r="C8" s="6"/>
      <c r="D8" s="6" t="s">
        <v>11</v>
      </c>
      <c r="E8" s="21">
        <v>0.68364000000000003</v>
      </c>
      <c r="F8" s="6"/>
      <c r="G8" s="6"/>
      <c r="H8" s="6"/>
      <c r="I8" s="6"/>
      <c r="J8" s="6"/>
    </row>
    <row r="9" spans="1:10" ht="15.75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 ht="15.75">
      <c r="A10" s="6"/>
      <c r="B10" s="6"/>
      <c r="C10" s="6"/>
      <c r="D10" s="6"/>
      <c r="E10" s="6"/>
      <c r="F10" s="6"/>
      <c r="G10" s="9" t="s">
        <v>12</v>
      </c>
      <c r="H10" s="6"/>
      <c r="I10" s="6"/>
      <c r="J10" s="6"/>
    </row>
    <row r="11" spans="1:10" ht="15.75">
      <c r="A11" s="6"/>
      <c r="B11" s="6"/>
      <c r="C11" s="6"/>
      <c r="D11" s="6"/>
      <c r="E11" s="7"/>
      <c r="F11" s="7" t="s">
        <v>13</v>
      </c>
      <c r="G11" s="9" t="s">
        <v>14</v>
      </c>
      <c r="H11" s="6"/>
      <c r="I11" s="6"/>
      <c r="J11" s="6"/>
    </row>
    <row r="12" spans="1:10" ht="15.75">
      <c r="A12" s="6"/>
      <c r="B12" s="6"/>
      <c r="C12" s="6"/>
      <c r="D12" s="6"/>
      <c r="E12" s="11" t="s">
        <v>15</v>
      </c>
      <c r="F12" s="11" t="s">
        <v>16</v>
      </c>
      <c r="G12" s="22" t="s">
        <v>38</v>
      </c>
      <c r="H12" s="12" t="s">
        <v>18</v>
      </c>
      <c r="I12" s="12" t="s">
        <v>19</v>
      </c>
      <c r="J12" s="6"/>
    </row>
    <row r="13" spans="1:10" ht="15.75">
      <c r="A13" s="3" t="s">
        <v>20</v>
      </c>
      <c r="B13" s="3" t="s">
        <v>1</v>
      </c>
      <c r="C13" s="7" t="s">
        <v>39</v>
      </c>
      <c r="D13" s="3" t="s">
        <v>2</v>
      </c>
      <c r="E13" s="23" t="s">
        <v>21</v>
      </c>
      <c r="F13" s="13" t="s">
        <v>22</v>
      </c>
      <c r="G13" s="14"/>
      <c r="H13" s="14"/>
      <c r="I13" s="14"/>
      <c r="J13" s="6"/>
    </row>
    <row r="14" spans="1:10" ht="15.75">
      <c r="A14" s="15">
        <v>2009</v>
      </c>
      <c r="B14" s="15">
        <v>1</v>
      </c>
      <c r="C14" s="6">
        <v>1</v>
      </c>
      <c r="D14" s="15">
        <v>680</v>
      </c>
      <c r="E14" s="24">
        <f t="shared" ref="E14:E25" si="0">AVERAGE($D$14:$D$25)</f>
        <v>306.75</v>
      </c>
      <c r="F14" s="25">
        <f t="shared" ref="F14:F25" si="1">D14/E14</f>
        <v>2.2167889160554197</v>
      </c>
      <c r="G14" s="25"/>
      <c r="H14" s="25"/>
      <c r="I14" s="25"/>
      <c r="J14" s="6"/>
    </row>
    <row r="15" spans="1:10" ht="15.75">
      <c r="A15" s="15"/>
      <c r="B15" s="15">
        <v>2</v>
      </c>
      <c r="C15" s="6">
        <v>2</v>
      </c>
      <c r="D15" s="15">
        <v>370</v>
      </c>
      <c r="E15" s="24">
        <f t="shared" si="0"/>
        <v>306.75</v>
      </c>
      <c r="F15" s="25">
        <f t="shared" si="1"/>
        <v>1.2061939690301549</v>
      </c>
      <c r="G15" s="25"/>
      <c r="H15" s="25"/>
      <c r="I15" s="25"/>
      <c r="J15" s="6"/>
    </row>
    <row r="16" spans="1:10" ht="15.75">
      <c r="A16" s="15"/>
      <c r="B16" s="15">
        <v>3</v>
      </c>
      <c r="C16" s="6">
        <v>3</v>
      </c>
      <c r="D16" s="15">
        <v>380</v>
      </c>
      <c r="E16" s="24">
        <f t="shared" si="0"/>
        <v>306.75</v>
      </c>
      <c r="F16" s="25">
        <f t="shared" si="1"/>
        <v>1.2387938060309698</v>
      </c>
      <c r="G16" s="25"/>
      <c r="H16" s="25"/>
      <c r="I16" s="25"/>
      <c r="J16" s="6"/>
    </row>
    <row r="17" spans="1:10" ht="15.75">
      <c r="A17" s="15"/>
      <c r="B17" s="15">
        <v>4</v>
      </c>
      <c r="C17" s="6">
        <v>4</v>
      </c>
      <c r="D17" s="15">
        <v>200</v>
      </c>
      <c r="E17" s="24">
        <f t="shared" si="0"/>
        <v>306.75</v>
      </c>
      <c r="F17" s="25">
        <f t="shared" si="1"/>
        <v>0.65199674001629992</v>
      </c>
      <c r="G17" s="25"/>
      <c r="H17" s="25"/>
      <c r="I17" s="25"/>
      <c r="J17" s="6"/>
    </row>
    <row r="18" spans="1:10" ht="15.75">
      <c r="A18" s="15"/>
      <c r="B18" s="15">
        <v>5</v>
      </c>
      <c r="C18" s="6">
        <v>5</v>
      </c>
      <c r="D18" s="15">
        <v>120</v>
      </c>
      <c r="E18" s="24">
        <f t="shared" si="0"/>
        <v>306.75</v>
      </c>
      <c r="F18" s="25">
        <f t="shared" si="1"/>
        <v>0.39119804400977998</v>
      </c>
      <c r="G18" s="25"/>
      <c r="H18" s="25"/>
      <c r="I18" s="25"/>
      <c r="J18" s="6"/>
    </row>
    <row r="19" spans="1:10" ht="15.75">
      <c r="A19" s="15"/>
      <c r="B19" s="15">
        <v>6</v>
      </c>
      <c r="C19" s="6">
        <v>6</v>
      </c>
      <c r="D19" s="15">
        <v>30</v>
      </c>
      <c r="E19" s="24">
        <f t="shared" si="0"/>
        <v>306.75</v>
      </c>
      <c r="F19" s="25">
        <f t="shared" si="1"/>
        <v>9.7799511002444994E-2</v>
      </c>
      <c r="G19" s="25"/>
      <c r="H19" s="25"/>
      <c r="I19" s="25"/>
      <c r="J19" s="6"/>
    </row>
    <row r="20" spans="1:10" ht="15.75">
      <c r="A20" s="15"/>
      <c r="B20" s="15">
        <v>7</v>
      </c>
      <c r="C20" s="6">
        <v>7</v>
      </c>
      <c r="D20" s="15">
        <v>1</v>
      </c>
      <c r="E20" s="24">
        <f t="shared" si="0"/>
        <v>306.75</v>
      </c>
      <c r="F20" s="25">
        <f t="shared" si="1"/>
        <v>3.2599837000814994E-3</v>
      </c>
      <c r="G20" s="25"/>
      <c r="H20" s="25"/>
      <c r="I20" s="25"/>
      <c r="J20" s="6"/>
    </row>
    <row r="21" spans="1:10" ht="15.75">
      <c r="A21" s="15"/>
      <c r="B21" s="15">
        <v>8</v>
      </c>
      <c r="C21" s="6">
        <v>8</v>
      </c>
      <c r="D21" s="15">
        <v>10</v>
      </c>
      <c r="E21" s="24">
        <f t="shared" si="0"/>
        <v>306.75</v>
      </c>
      <c r="F21" s="25">
        <f t="shared" si="1"/>
        <v>3.2599837000814993E-2</v>
      </c>
      <c r="G21" s="25"/>
      <c r="H21" s="25"/>
      <c r="I21" s="25"/>
      <c r="J21" s="6"/>
    </row>
    <row r="22" spans="1:10" ht="15.75">
      <c r="A22" s="15"/>
      <c r="B22" s="15">
        <v>9</v>
      </c>
      <c r="C22" s="6">
        <v>9</v>
      </c>
      <c r="D22" s="15">
        <v>90</v>
      </c>
      <c r="E22" s="24">
        <f t="shared" si="0"/>
        <v>306.75</v>
      </c>
      <c r="F22" s="25">
        <f t="shared" si="1"/>
        <v>0.29339853300733498</v>
      </c>
      <c r="G22" s="25"/>
      <c r="H22" s="25"/>
      <c r="I22" s="25"/>
      <c r="J22" s="6"/>
    </row>
    <row r="23" spans="1:10" ht="15.75">
      <c r="A23" s="15"/>
      <c r="B23" s="15">
        <v>10</v>
      </c>
      <c r="C23" s="6">
        <v>10</v>
      </c>
      <c r="D23" s="15">
        <v>510</v>
      </c>
      <c r="E23" s="24">
        <f t="shared" si="0"/>
        <v>306.75</v>
      </c>
      <c r="F23" s="25">
        <f t="shared" si="1"/>
        <v>1.6625916870415649</v>
      </c>
      <c r="G23" s="25"/>
      <c r="H23" s="25"/>
      <c r="I23" s="25"/>
      <c r="J23" s="6"/>
    </row>
    <row r="24" spans="1:10" ht="15.75">
      <c r="A24" s="15"/>
      <c r="B24" s="15">
        <v>11</v>
      </c>
      <c r="C24" s="6">
        <v>11</v>
      </c>
      <c r="D24" s="15">
        <v>680</v>
      </c>
      <c r="E24" s="24">
        <f t="shared" si="0"/>
        <v>306.75</v>
      </c>
      <c r="F24" s="25">
        <f t="shared" si="1"/>
        <v>2.2167889160554197</v>
      </c>
      <c r="G24" s="25"/>
      <c r="H24" s="25"/>
      <c r="I24" s="25"/>
      <c r="J24" s="6"/>
    </row>
    <row r="25" spans="1:10" ht="15.75">
      <c r="A25" s="15"/>
      <c r="B25" s="15">
        <v>12</v>
      </c>
      <c r="C25" s="6">
        <v>12</v>
      </c>
      <c r="D25" s="15">
        <v>610</v>
      </c>
      <c r="E25" s="24">
        <f t="shared" si="0"/>
        <v>306.75</v>
      </c>
      <c r="F25" s="26">
        <f t="shared" si="1"/>
        <v>1.9885900570497148</v>
      </c>
      <c r="G25" s="25"/>
      <c r="H25" s="25"/>
      <c r="I25" s="25"/>
      <c r="J25" s="6"/>
    </row>
    <row r="26" spans="1:10" ht="15.75">
      <c r="A26" s="15">
        <v>2010</v>
      </c>
      <c r="B26" s="15">
        <v>1</v>
      </c>
      <c r="C26" s="6">
        <v>13</v>
      </c>
      <c r="D26" s="15">
        <v>670</v>
      </c>
      <c r="E26" s="6">
        <f t="shared" ref="E26:E37" si="2">$E$7*(D26/F14)+(1-$E$7)*E25</f>
        <v>305.90903532301792</v>
      </c>
      <c r="F26" s="25">
        <f t="shared" ref="F26:F37" si="3">$E$8*(D26/E26)+(1-$E$8)*F14</f>
        <v>2.1986072688300089</v>
      </c>
      <c r="G26" s="25">
        <f t="shared" ref="G26:G37" si="4">E25*F14</f>
        <v>680</v>
      </c>
      <c r="H26" s="25">
        <f t="shared" ref="H26:H37" si="5">D26-G26</f>
        <v>-10</v>
      </c>
      <c r="I26" s="25">
        <f t="shared" ref="I26:I37" si="6">H26*H26</f>
        <v>100</v>
      </c>
      <c r="J26" s="6"/>
    </row>
    <row r="27" spans="1:10" ht="15.75">
      <c r="A27" s="15"/>
      <c r="B27" s="15">
        <v>2</v>
      </c>
      <c r="C27" s="6">
        <v>14</v>
      </c>
      <c r="D27" s="15">
        <v>430</v>
      </c>
      <c r="E27" s="6">
        <f t="shared" si="2"/>
        <v>315.33915164260674</v>
      </c>
      <c r="F27" s="25">
        <f t="shared" si="3"/>
        <v>1.3138106870252524</v>
      </c>
      <c r="G27" s="25">
        <f t="shared" si="4"/>
        <v>368.9856334784568</v>
      </c>
      <c r="H27" s="25">
        <f t="shared" si="5"/>
        <v>61.014366521543195</v>
      </c>
      <c r="I27" s="25">
        <f t="shared" si="6"/>
        <v>3722.7529220252109</v>
      </c>
      <c r="J27" s="6"/>
    </row>
    <row r="28" spans="1:10" ht="15.75">
      <c r="A28" s="15"/>
      <c r="B28" s="15">
        <v>3</v>
      </c>
      <c r="C28" s="6">
        <v>15</v>
      </c>
      <c r="D28" s="15">
        <v>410</v>
      </c>
      <c r="E28" s="6">
        <f t="shared" si="2"/>
        <v>318.25257910422391</v>
      </c>
      <c r="F28" s="25">
        <f t="shared" si="3"/>
        <v>1.2726279145979273</v>
      </c>
      <c r="G28" s="25">
        <f t="shared" si="4"/>
        <v>390.64018785392193</v>
      </c>
      <c r="H28" s="25">
        <f t="shared" si="5"/>
        <v>19.35981214607807</v>
      </c>
      <c r="I28" s="25">
        <f t="shared" si="6"/>
        <v>374.80232633143197</v>
      </c>
      <c r="J28" s="6"/>
    </row>
    <row r="29" spans="1:10" ht="15.75">
      <c r="A29" s="15"/>
      <c r="B29" s="15">
        <v>4</v>
      </c>
      <c r="C29" s="6">
        <v>16</v>
      </c>
      <c r="D29" s="15">
        <v>280</v>
      </c>
      <c r="E29" s="6">
        <f t="shared" si="2"/>
        <v>338.98246015997091</v>
      </c>
      <c r="F29" s="25">
        <f t="shared" si="3"/>
        <v>0.77095331265560108</v>
      </c>
      <c r="G29" s="25">
        <f t="shared" si="4"/>
        <v>207.49964407773359</v>
      </c>
      <c r="H29" s="25">
        <f t="shared" si="5"/>
        <v>72.500355922266408</v>
      </c>
      <c r="I29" s="25">
        <f t="shared" si="6"/>
        <v>5256.3016088553095</v>
      </c>
      <c r="J29" s="6"/>
    </row>
    <row r="30" spans="1:10" ht="15.75">
      <c r="A30" s="15"/>
      <c r="B30" s="15">
        <v>5</v>
      </c>
      <c r="C30" s="6">
        <v>17</v>
      </c>
      <c r="D30" s="15">
        <v>200</v>
      </c>
      <c r="E30" s="6">
        <f t="shared" si="2"/>
        <v>371.09728424385941</v>
      </c>
      <c r="F30" s="25">
        <f t="shared" si="3"/>
        <v>0.49220188315685537</v>
      </c>
      <c r="G30" s="25">
        <f t="shared" si="4"/>
        <v>132.60927536820378</v>
      </c>
      <c r="H30" s="25">
        <f t="shared" si="5"/>
        <v>67.390724631796218</v>
      </c>
      <c r="I30" s="25">
        <f t="shared" si="6"/>
        <v>4541.5097663985853</v>
      </c>
      <c r="J30" s="6"/>
    </row>
    <row r="31" spans="1:10" ht="15.75">
      <c r="A31" s="15"/>
      <c r="B31" s="15">
        <v>6</v>
      </c>
      <c r="C31" s="6">
        <v>18</v>
      </c>
      <c r="D31" s="15">
        <v>30</v>
      </c>
      <c r="E31" s="6">
        <f t="shared" si="2"/>
        <v>359.10139856692626</v>
      </c>
      <c r="F31" s="25">
        <f t="shared" si="3"/>
        <v>8.8052412822491155E-2</v>
      </c>
      <c r="G31" s="25">
        <f t="shared" si="4"/>
        <v>36.293132933384783</v>
      </c>
      <c r="H31" s="25">
        <f t="shared" si="5"/>
        <v>-6.2931329333847827</v>
      </c>
      <c r="I31" s="25">
        <f t="shared" si="6"/>
        <v>39.603522117252162</v>
      </c>
      <c r="J31" s="6"/>
    </row>
    <row r="32" spans="1:10" ht="15.75">
      <c r="A32" s="15"/>
      <c r="B32" s="15">
        <v>7</v>
      </c>
      <c r="C32" s="6">
        <v>19</v>
      </c>
      <c r="D32" s="15">
        <v>1</v>
      </c>
      <c r="E32" s="6">
        <f t="shared" si="2"/>
        <v>349.34183529062005</v>
      </c>
      <c r="F32" s="25">
        <f t="shared" si="3"/>
        <v>2.9882655489044886E-3</v>
      </c>
      <c r="G32" s="25">
        <f t="shared" si="4"/>
        <v>1.1706647060046496</v>
      </c>
      <c r="H32" s="25">
        <f t="shared" si="5"/>
        <v>-0.17066470600464956</v>
      </c>
      <c r="I32" s="25">
        <f t="shared" si="6"/>
        <v>2.9126441875653466E-2</v>
      </c>
      <c r="J32" s="6"/>
    </row>
    <row r="33" spans="1:10" ht="15.75">
      <c r="A33" s="15"/>
      <c r="B33" s="15">
        <v>8</v>
      </c>
      <c r="C33" s="6">
        <v>20</v>
      </c>
      <c r="D33" s="15">
        <v>1</v>
      </c>
      <c r="E33" s="6">
        <f t="shared" si="2"/>
        <v>289.93465175371483</v>
      </c>
      <c r="F33" s="25">
        <f t="shared" si="3"/>
        <v>1.2671195072630103E-2</v>
      </c>
      <c r="G33" s="25">
        <f t="shared" si="4"/>
        <v>11.388486888039772</v>
      </c>
      <c r="H33" s="25">
        <f t="shared" si="5"/>
        <v>-10.388486888039772</v>
      </c>
      <c r="I33" s="25">
        <f t="shared" si="6"/>
        <v>107.92065982297426</v>
      </c>
      <c r="J33" s="6"/>
    </row>
    <row r="34" spans="1:10" ht="15.75">
      <c r="A34" s="15"/>
      <c r="B34" s="15">
        <v>9</v>
      </c>
      <c r="C34" s="6">
        <v>21</v>
      </c>
      <c r="D34" s="15">
        <v>120</v>
      </c>
      <c r="E34" s="6">
        <f t="shared" si="2"/>
        <v>312.1313042221206</v>
      </c>
      <c r="F34" s="25">
        <f t="shared" si="3"/>
        <v>0.35564741116322146</v>
      </c>
      <c r="G34" s="25">
        <f t="shared" si="4"/>
        <v>85.066401492532478</v>
      </c>
      <c r="H34" s="25">
        <f t="shared" si="5"/>
        <v>34.933598507467522</v>
      </c>
      <c r="I34" s="25">
        <f t="shared" si="6"/>
        <v>1220.356304680937</v>
      </c>
      <c r="J34" s="6"/>
    </row>
    <row r="35" spans="1:10" ht="15.75">
      <c r="A35" s="15"/>
      <c r="B35" s="15">
        <v>10</v>
      </c>
      <c r="C35" s="6">
        <v>22</v>
      </c>
      <c r="D35" s="15">
        <v>580</v>
      </c>
      <c r="E35" s="6">
        <f t="shared" si="2"/>
        <v>318.97710298349205</v>
      </c>
      <c r="F35" s="25">
        <f t="shared" si="3"/>
        <v>1.7690485488027048</v>
      </c>
      <c r="G35" s="25">
        <f t="shared" si="4"/>
        <v>518.9469116651394</v>
      </c>
      <c r="H35" s="25">
        <f t="shared" si="5"/>
        <v>61.053088334860604</v>
      </c>
      <c r="I35" s="25">
        <f t="shared" si="6"/>
        <v>3727.4795952242921</v>
      </c>
      <c r="J35" s="6"/>
    </row>
    <row r="36" spans="1:10" ht="15.75">
      <c r="A36" s="15"/>
      <c r="B36" s="15">
        <v>11</v>
      </c>
      <c r="C36" s="6">
        <v>23</v>
      </c>
      <c r="D36" s="15">
        <v>810</v>
      </c>
      <c r="E36" s="6">
        <f t="shared" si="2"/>
        <v>327.63021690131274</v>
      </c>
      <c r="F36" s="25">
        <f t="shared" si="3"/>
        <v>2.3914661269469959</v>
      </c>
      <c r="G36" s="25">
        <f t="shared" si="4"/>
        <v>707.10490636927329</v>
      </c>
      <c r="H36" s="25">
        <f t="shared" si="5"/>
        <v>102.89509363072671</v>
      </c>
      <c r="I36" s="25">
        <f t="shared" si="6"/>
        <v>10587.400293276016</v>
      </c>
      <c r="J36" s="6"/>
    </row>
    <row r="37" spans="1:10" ht="15.75">
      <c r="A37" s="15"/>
      <c r="B37" s="15">
        <v>12</v>
      </c>
      <c r="C37" s="6">
        <v>24</v>
      </c>
      <c r="D37" s="15">
        <v>850</v>
      </c>
      <c r="E37" s="6">
        <f t="shared" si="2"/>
        <v>346.2368925786609</v>
      </c>
      <c r="F37" s="25">
        <f t="shared" si="3"/>
        <v>2.3074237031132365</v>
      </c>
      <c r="G37" s="25">
        <f t="shared" si="4"/>
        <v>651.52219171899196</v>
      </c>
      <c r="H37" s="25">
        <f t="shared" si="5"/>
        <v>198.47780828100804</v>
      </c>
      <c r="I37" s="25">
        <f t="shared" si="6"/>
        <v>39393.440380032582</v>
      </c>
      <c r="J37" s="6"/>
    </row>
    <row r="38" spans="1:10" ht="15.75">
      <c r="A38" s="6">
        <v>2011</v>
      </c>
      <c r="B38" s="15">
        <v>1</v>
      </c>
      <c r="C38" s="6"/>
      <c r="D38" s="6"/>
      <c r="E38" s="6"/>
      <c r="F38" s="25"/>
      <c r="G38" s="25">
        <f>$E$37*F26</f>
        <v>761.23894876055886</v>
      </c>
      <c r="H38" s="25"/>
      <c r="I38" s="25"/>
      <c r="J38" s="6"/>
    </row>
    <row r="39" spans="1:10" ht="15.75">
      <c r="A39" s="6"/>
      <c r="B39" s="15">
        <v>2</v>
      </c>
      <c r="C39" s="6"/>
      <c r="D39" s="6"/>
      <c r="E39" s="6"/>
      <c r="F39" s="25"/>
      <c r="G39" s="25">
        <f>$E$37*F27</f>
        <v>454.889729712259</v>
      </c>
      <c r="H39" s="25"/>
      <c r="I39" s="25"/>
      <c r="J39" s="6"/>
    </row>
    <row r="40" spans="1:10" ht="15.75">
      <c r="A40" s="6"/>
      <c r="B40" s="15">
        <v>3</v>
      </c>
      <c r="C40" s="6"/>
      <c r="D40" s="6"/>
      <c r="E40" s="6"/>
      <c r="F40" s="25"/>
      <c r="G40" s="25">
        <f>$E$37*F28</f>
        <v>440.6307345592478</v>
      </c>
      <c r="H40" s="25"/>
      <c r="I40" s="27">
        <f>SUMXMY2(D26:D37,G26:G37)/COUNT(G26:G37)</f>
        <v>5755.9663754338717</v>
      </c>
      <c r="J40" s="6"/>
    </row>
    <row r="41" spans="1:10" ht="15.75">
      <c r="A41" s="6"/>
      <c r="B41" s="15">
        <v>4</v>
      </c>
      <c r="C41" s="6"/>
      <c r="D41" s="6"/>
      <c r="E41" s="6"/>
      <c r="F41" s="25"/>
      <c r="G41" s="25">
        <f>$E$37*F29</f>
        <v>266.93247929710014</v>
      </c>
      <c r="H41" s="25"/>
      <c r="I41" s="25"/>
      <c r="J41" s="6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2"/>
  <sheetViews>
    <sheetView zoomScale="80" zoomScaleNormal="80" workbookViewId="0">
      <selection activeCell="I41" sqref="I41"/>
    </sheetView>
  </sheetViews>
  <sheetFormatPr baseColWidth="10" defaultRowHeight="15"/>
  <cols>
    <col min="1" max="3" width="9"/>
    <col min="4" max="4" width="9.85546875" style="28"/>
    <col min="5" max="5" width="12.28515625" style="28"/>
    <col min="6" max="6" width="13.140625" style="28"/>
    <col min="7" max="7" width="21.5703125" style="28"/>
    <col min="8" max="8" width="12.5703125" style="28"/>
    <col min="9" max="9" width="20.85546875" style="28"/>
    <col min="10" max="10" width="12" style="28"/>
    <col min="11" max="257" width="9"/>
  </cols>
  <sheetData>
    <row r="1" spans="1:13" ht="15.75">
      <c r="A1" s="6"/>
      <c r="B1" s="6"/>
      <c r="C1" s="6"/>
      <c r="D1" s="25"/>
      <c r="E1" s="25"/>
      <c r="F1" s="25"/>
      <c r="G1" s="25"/>
      <c r="H1" s="25"/>
      <c r="I1" s="25"/>
    </row>
    <row r="2" spans="1:13" ht="15.75">
      <c r="A2" s="6"/>
      <c r="B2" s="7" t="s">
        <v>40</v>
      </c>
      <c r="C2" s="6"/>
      <c r="D2" s="25"/>
      <c r="E2" s="25"/>
      <c r="F2" s="25"/>
      <c r="G2" s="25"/>
      <c r="H2" s="25"/>
      <c r="I2" s="25"/>
    </row>
    <row r="3" spans="1:13" ht="15.75">
      <c r="A3" s="6"/>
      <c r="B3" s="6" t="s">
        <v>37</v>
      </c>
      <c r="C3" s="6"/>
      <c r="D3" s="25"/>
      <c r="E3" s="25"/>
      <c r="F3" s="25"/>
      <c r="G3" s="25"/>
      <c r="H3" s="25"/>
      <c r="I3" s="25"/>
    </row>
    <row r="4" spans="1:13" ht="15.75">
      <c r="A4" s="6"/>
      <c r="B4" s="6" t="s">
        <v>8</v>
      </c>
      <c r="C4" s="6"/>
      <c r="D4" s="25"/>
      <c r="E4" s="25"/>
      <c r="F4" s="25"/>
      <c r="G4" s="25"/>
      <c r="H4" s="25"/>
      <c r="I4" s="25"/>
    </row>
    <row r="5" spans="1:13" ht="15.75">
      <c r="A5" s="6"/>
      <c r="B5" s="6" t="s">
        <v>9</v>
      </c>
      <c r="C5" s="6"/>
      <c r="D5" s="25"/>
      <c r="E5" s="25"/>
      <c r="F5" s="25"/>
      <c r="G5" s="25"/>
      <c r="H5" s="25"/>
      <c r="I5" s="25"/>
    </row>
    <row r="6" spans="1:13" ht="15.75">
      <c r="A6" s="6"/>
      <c r="B6" s="6"/>
      <c r="C6" s="6"/>
      <c r="D6" s="25"/>
      <c r="E6" s="25"/>
      <c r="F6" s="25"/>
      <c r="G6" s="25"/>
      <c r="H6" s="25"/>
      <c r="I6" s="25"/>
    </row>
    <row r="7" spans="1:13" ht="15.75">
      <c r="A7" s="6"/>
      <c r="B7" s="6"/>
      <c r="C7" s="6"/>
      <c r="D7" s="25"/>
      <c r="E7" s="25"/>
      <c r="F7" s="25"/>
      <c r="G7" s="25"/>
      <c r="H7" s="25"/>
      <c r="I7" s="25"/>
    </row>
    <row r="8" spans="1:13" ht="15.75">
      <c r="A8" s="6"/>
      <c r="B8" s="6"/>
      <c r="C8" s="6" t="s">
        <v>10</v>
      </c>
      <c r="D8" s="29">
        <v>1</v>
      </c>
      <c r="E8" s="25"/>
      <c r="F8" s="25"/>
      <c r="G8" s="25"/>
      <c r="H8" s="25"/>
      <c r="I8" s="25"/>
    </row>
    <row r="9" spans="1:13" ht="15.75">
      <c r="A9" s="6"/>
      <c r="B9" s="6"/>
      <c r="C9" s="6" t="s">
        <v>11</v>
      </c>
      <c r="D9" s="29">
        <v>0.392045761385726</v>
      </c>
      <c r="E9" s="25"/>
      <c r="F9" s="25"/>
      <c r="G9" s="25"/>
      <c r="H9" s="25"/>
      <c r="I9" s="25"/>
    </row>
    <row r="10" spans="1:13" ht="15.75">
      <c r="A10" s="6"/>
      <c r="B10" s="6"/>
      <c r="C10" s="6" t="s">
        <v>41</v>
      </c>
      <c r="D10" s="29">
        <v>0.36568650000000003</v>
      </c>
      <c r="E10" s="25"/>
      <c r="F10" s="25"/>
      <c r="G10" s="25"/>
      <c r="H10" s="25"/>
      <c r="I10" s="25"/>
    </row>
    <row r="11" spans="1:13" ht="15.75">
      <c r="A11" s="6"/>
      <c r="B11" s="6"/>
      <c r="C11" s="6"/>
      <c r="D11" s="25"/>
      <c r="E11" s="25"/>
      <c r="F11" s="25"/>
      <c r="G11" s="30" t="s">
        <v>12</v>
      </c>
      <c r="H11" s="25"/>
      <c r="I11" s="25"/>
    </row>
    <row r="12" spans="1:13" ht="16.5">
      <c r="A12" s="6"/>
      <c r="B12" s="6"/>
      <c r="C12" s="6"/>
      <c r="D12" s="31"/>
      <c r="E12" s="31"/>
      <c r="F12" s="31" t="s">
        <v>13</v>
      </c>
      <c r="G12" s="30" t="s">
        <v>14</v>
      </c>
      <c r="H12" s="25"/>
      <c r="I12" s="25"/>
      <c r="M12" s="32" t="s">
        <v>42</v>
      </c>
    </row>
    <row r="13" spans="1:13" ht="16.5">
      <c r="A13" s="10"/>
      <c r="B13" s="10"/>
      <c r="C13" s="10"/>
      <c r="D13" s="33" t="s">
        <v>15</v>
      </c>
      <c r="E13" s="33" t="s">
        <v>43</v>
      </c>
      <c r="F13" s="33" t="s">
        <v>16</v>
      </c>
      <c r="G13" s="34" t="s">
        <v>17</v>
      </c>
      <c r="H13" s="34" t="s">
        <v>18</v>
      </c>
      <c r="I13" s="34" t="s">
        <v>19</v>
      </c>
      <c r="M13" s="32" t="s">
        <v>44</v>
      </c>
    </row>
    <row r="14" spans="1:13" ht="16.5">
      <c r="A14" s="13" t="s">
        <v>20</v>
      </c>
      <c r="B14" s="13" t="s">
        <v>1</v>
      </c>
      <c r="C14" s="13" t="s">
        <v>2</v>
      </c>
      <c r="D14" s="35" t="s">
        <v>21</v>
      </c>
      <c r="E14" s="35"/>
      <c r="F14" s="35" t="s">
        <v>22</v>
      </c>
      <c r="G14" s="36"/>
      <c r="H14" s="36"/>
      <c r="I14" s="36"/>
      <c r="M14" s="32" t="s">
        <v>45</v>
      </c>
    </row>
    <row r="15" spans="1:13" ht="16.5">
      <c r="A15" s="15">
        <v>2009</v>
      </c>
      <c r="B15" s="15">
        <v>1</v>
      </c>
      <c r="C15" s="15">
        <v>680</v>
      </c>
      <c r="D15" s="25"/>
      <c r="E15" s="25"/>
      <c r="F15" s="26">
        <f t="shared" ref="F15:F26" si="0">C15-AVERAGE($C$15:$C$26)</f>
        <v>373.25</v>
      </c>
      <c r="G15" s="25"/>
      <c r="H15" s="25"/>
      <c r="I15" s="25"/>
      <c r="M15" s="32" t="s">
        <v>46</v>
      </c>
    </row>
    <row r="16" spans="1:13" ht="15.75">
      <c r="A16" s="15"/>
      <c r="B16" s="15">
        <v>2</v>
      </c>
      <c r="C16" s="15">
        <v>370</v>
      </c>
      <c r="D16" s="25"/>
      <c r="E16" s="25"/>
      <c r="F16" s="26">
        <f t="shared" si="0"/>
        <v>63.25</v>
      </c>
      <c r="G16" s="25"/>
      <c r="H16" s="25"/>
      <c r="I16" s="25"/>
    </row>
    <row r="17" spans="1:9" ht="15.75">
      <c r="A17" s="15"/>
      <c r="B17" s="15">
        <v>3</v>
      </c>
      <c r="C17" s="15">
        <v>380</v>
      </c>
      <c r="D17" s="25"/>
      <c r="E17" s="25"/>
      <c r="F17" s="26">
        <f t="shared" si="0"/>
        <v>73.25</v>
      </c>
      <c r="G17" s="25"/>
      <c r="H17" s="25"/>
      <c r="I17" s="25"/>
    </row>
    <row r="18" spans="1:9" ht="15.75">
      <c r="A18" s="15"/>
      <c r="B18" s="15">
        <v>4</v>
      </c>
      <c r="C18" s="15">
        <v>200</v>
      </c>
      <c r="D18" s="25"/>
      <c r="E18" s="25"/>
      <c r="F18" s="26">
        <f t="shared" si="0"/>
        <v>-106.75</v>
      </c>
      <c r="G18" s="25"/>
      <c r="H18" s="25"/>
      <c r="I18" s="25"/>
    </row>
    <row r="19" spans="1:9" ht="15.75">
      <c r="A19" s="15"/>
      <c r="B19" s="15">
        <v>5</v>
      </c>
      <c r="C19" s="15">
        <v>120</v>
      </c>
      <c r="D19" s="25"/>
      <c r="E19" s="25"/>
      <c r="F19" s="26">
        <f t="shared" si="0"/>
        <v>-186.75</v>
      </c>
      <c r="G19" s="25"/>
      <c r="H19" s="25"/>
      <c r="I19" s="25"/>
    </row>
    <row r="20" spans="1:9" ht="15.75">
      <c r="A20" s="15"/>
      <c r="B20" s="15">
        <v>6</v>
      </c>
      <c r="C20" s="15">
        <v>30</v>
      </c>
      <c r="D20" s="25"/>
      <c r="E20" s="25"/>
      <c r="F20" s="26">
        <f t="shared" si="0"/>
        <v>-276.75</v>
      </c>
      <c r="G20" s="25"/>
      <c r="H20" s="25"/>
      <c r="I20" s="25"/>
    </row>
    <row r="21" spans="1:9" ht="15.75">
      <c r="A21" s="15"/>
      <c r="B21" s="15">
        <v>7</v>
      </c>
      <c r="C21" s="15">
        <v>1</v>
      </c>
      <c r="D21" s="25"/>
      <c r="E21" s="25"/>
      <c r="F21" s="26">
        <f t="shared" si="0"/>
        <v>-305.75</v>
      </c>
      <c r="G21" s="25"/>
      <c r="H21" s="25"/>
      <c r="I21" s="25"/>
    </row>
    <row r="22" spans="1:9" ht="15.75">
      <c r="A22" s="15"/>
      <c r="B22" s="15">
        <v>8</v>
      </c>
      <c r="C22" s="15">
        <v>10</v>
      </c>
      <c r="D22" s="25"/>
      <c r="E22" s="25"/>
      <c r="F22" s="26">
        <f t="shared" si="0"/>
        <v>-296.75</v>
      </c>
      <c r="G22" s="25"/>
      <c r="H22" s="25"/>
      <c r="I22" s="25"/>
    </row>
    <row r="23" spans="1:9" ht="15.75">
      <c r="A23" s="15"/>
      <c r="B23" s="15">
        <v>9</v>
      </c>
      <c r="C23" s="15">
        <v>90</v>
      </c>
      <c r="D23" s="25"/>
      <c r="E23" s="25"/>
      <c r="F23" s="26">
        <f t="shared" si="0"/>
        <v>-216.75</v>
      </c>
      <c r="G23" s="25"/>
      <c r="H23" s="25"/>
      <c r="I23" s="25"/>
    </row>
    <row r="24" spans="1:9" ht="15.75">
      <c r="A24" s="15"/>
      <c r="B24" s="15">
        <v>10</v>
      </c>
      <c r="C24" s="15">
        <v>510</v>
      </c>
      <c r="D24" s="25"/>
      <c r="E24" s="25"/>
      <c r="F24" s="26">
        <f t="shared" si="0"/>
        <v>203.25</v>
      </c>
      <c r="G24" s="25"/>
      <c r="H24" s="25"/>
      <c r="I24" s="25"/>
    </row>
    <row r="25" spans="1:9" ht="15.75">
      <c r="A25" s="15"/>
      <c r="B25" s="15">
        <v>11</v>
      </c>
      <c r="C25" s="15">
        <v>680</v>
      </c>
      <c r="D25" s="25"/>
      <c r="E25" s="25"/>
      <c r="F25" s="26">
        <f t="shared" si="0"/>
        <v>373.25</v>
      </c>
      <c r="G25" s="25"/>
      <c r="H25" s="25"/>
      <c r="I25" s="25"/>
    </row>
    <row r="26" spans="1:9" ht="15.75">
      <c r="A26" s="15"/>
      <c r="B26" s="15">
        <v>12</v>
      </c>
      <c r="C26" s="15">
        <v>610</v>
      </c>
      <c r="D26" s="26">
        <f>C26-F26</f>
        <v>306.75</v>
      </c>
      <c r="E26" s="25">
        <v>0</v>
      </c>
      <c r="F26" s="26">
        <f t="shared" si="0"/>
        <v>303.25</v>
      </c>
      <c r="G26" s="25"/>
      <c r="H26" s="25"/>
      <c r="I26" s="25"/>
    </row>
    <row r="27" spans="1:9" ht="15.75">
      <c r="A27" s="15">
        <v>2010</v>
      </c>
      <c r="B27" s="15">
        <v>1</v>
      </c>
      <c r="C27" s="15">
        <v>670</v>
      </c>
      <c r="D27" s="25">
        <f>$D$8*(C27-F15)+(1-$D$8)*(D26+E26)</f>
        <v>296.75</v>
      </c>
      <c r="E27" s="25">
        <f t="shared" ref="E27:E38" si="1">$D$9*(D27-D26)+(1-$D$9)*E26</f>
        <v>-3.92045761385726</v>
      </c>
      <c r="F27" s="25">
        <f t="shared" ref="F27:F38" si="2">$D$10*(C27-D27)+(1-$D$10)*F15</f>
        <v>373.25</v>
      </c>
      <c r="G27" s="25">
        <f t="shared" ref="G27:G38" si="3">D26+E26+F15</f>
        <v>680</v>
      </c>
      <c r="H27" s="25">
        <f t="shared" ref="H27:H38" si="4">C27-G27</f>
        <v>-10</v>
      </c>
      <c r="I27" s="25">
        <f t="shared" ref="I27:I38" si="5">H27*H27</f>
        <v>100</v>
      </c>
    </row>
    <row r="28" spans="1:9" ht="15.75">
      <c r="A28" s="15"/>
      <c r="B28" s="15">
        <v>2</v>
      </c>
      <c r="C28" s="15">
        <v>430</v>
      </c>
      <c r="D28" s="25">
        <f t="shared" ref="D28:D38" si="6">$D$8*(C28-F16)+(1-$D$8)*(C27+E27)</f>
        <v>366.75</v>
      </c>
      <c r="E28" s="25">
        <f t="shared" si="1"/>
        <v>25.059744473348697</v>
      </c>
      <c r="F28" s="25">
        <f t="shared" si="2"/>
        <v>63.25</v>
      </c>
      <c r="G28" s="25">
        <f t="shared" si="3"/>
        <v>356.07954238614275</v>
      </c>
      <c r="H28" s="25">
        <f t="shared" si="4"/>
        <v>73.920457613857252</v>
      </c>
      <c r="I28" s="25">
        <f t="shared" si="5"/>
        <v>5464.2340538420667</v>
      </c>
    </row>
    <row r="29" spans="1:9" ht="15.75">
      <c r="A29" s="15"/>
      <c r="B29" s="15">
        <v>3</v>
      </c>
      <c r="C29" s="15">
        <v>410</v>
      </c>
      <c r="D29" s="25">
        <f t="shared" si="6"/>
        <v>336.75</v>
      </c>
      <c r="E29" s="25">
        <f t="shared" si="1"/>
        <v>3.4738050295911869</v>
      </c>
      <c r="F29" s="25">
        <f t="shared" si="2"/>
        <v>73.25</v>
      </c>
      <c r="G29" s="25">
        <f t="shared" si="3"/>
        <v>465.0597444733487</v>
      </c>
      <c r="H29" s="25">
        <f t="shared" si="4"/>
        <v>-55.059744473348701</v>
      </c>
      <c r="I29" s="25">
        <f t="shared" si="5"/>
        <v>3031.5754614704529</v>
      </c>
    </row>
    <row r="30" spans="1:9" ht="15.75">
      <c r="A30" s="15"/>
      <c r="B30" s="15">
        <v>4</v>
      </c>
      <c r="C30" s="15">
        <v>280</v>
      </c>
      <c r="D30" s="25">
        <f t="shared" si="6"/>
        <v>386.75</v>
      </c>
      <c r="E30" s="25">
        <f t="shared" si="1"/>
        <v>21.714202561145846</v>
      </c>
      <c r="F30" s="25">
        <f t="shared" si="2"/>
        <v>-106.75</v>
      </c>
      <c r="G30" s="25">
        <f t="shared" si="3"/>
        <v>233.47380502959118</v>
      </c>
      <c r="H30" s="25">
        <f t="shared" si="4"/>
        <v>46.526194970408824</v>
      </c>
      <c r="I30" s="25">
        <f t="shared" si="5"/>
        <v>2164.6868184244954</v>
      </c>
    </row>
    <row r="31" spans="1:9" ht="15.75">
      <c r="A31" s="15"/>
      <c r="B31" s="15">
        <v>5</v>
      </c>
      <c r="C31" s="15">
        <v>200</v>
      </c>
      <c r="D31" s="25">
        <f t="shared" si="6"/>
        <v>386.75</v>
      </c>
      <c r="E31" s="25">
        <f t="shared" si="1"/>
        <v>13.201241485177542</v>
      </c>
      <c r="F31" s="25">
        <f t="shared" si="2"/>
        <v>-186.75</v>
      </c>
      <c r="G31" s="25">
        <f t="shared" si="3"/>
        <v>221.71420256114584</v>
      </c>
      <c r="H31" s="25">
        <f t="shared" si="4"/>
        <v>-21.714202561145839</v>
      </c>
      <c r="I31" s="25">
        <f t="shared" si="5"/>
        <v>471.50659286647254</v>
      </c>
    </row>
    <row r="32" spans="1:9" ht="15.75">
      <c r="A32" s="15"/>
      <c r="B32" s="15">
        <v>6</v>
      </c>
      <c r="C32" s="15">
        <v>30</v>
      </c>
      <c r="D32" s="25">
        <f t="shared" si="6"/>
        <v>306.75</v>
      </c>
      <c r="E32" s="25">
        <f t="shared" si="1"/>
        <v>-23.337910194973801</v>
      </c>
      <c r="F32" s="25">
        <f t="shared" si="2"/>
        <v>-276.75</v>
      </c>
      <c r="G32" s="25">
        <f t="shared" si="3"/>
        <v>123.20124148517755</v>
      </c>
      <c r="H32" s="25">
        <f t="shared" si="4"/>
        <v>-93.201241485177547</v>
      </c>
      <c r="I32" s="25">
        <f t="shared" si="5"/>
        <v>8686.4714143783804</v>
      </c>
    </row>
    <row r="33" spans="1:9" ht="15.75">
      <c r="A33" s="15"/>
      <c r="B33" s="15">
        <v>7</v>
      </c>
      <c r="C33" s="15">
        <v>1</v>
      </c>
      <c r="D33" s="25">
        <f t="shared" si="6"/>
        <v>306.75</v>
      </c>
      <c r="E33" s="25">
        <f t="shared" si="1"/>
        <v>-14.188381423433601</v>
      </c>
      <c r="F33" s="25">
        <f t="shared" si="2"/>
        <v>-305.75</v>
      </c>
      <c r="G33" s="25">
        <f t="shared" si="3"/>
        <v>-22.337910194973801</v>
      </c>
      <c r="H33" s="25">
        <f t="shared" si="4"/>
        <v>23.337910194973801</v>
      </c>
      <c r="I33" s="25">
        <f t="shared" si="5"/>
        <v>544.65805226866212</v>
      </c>
    </row>
    <row r="34" spans="1:9" ht="15.75">
      <c r="A34" s="15"/>
      <c r="B34" s="15">
        <v>8</v>
      </c>
      <c r="C34" s="15">
        <v>1</v>
      </c>
      <c r="D34" s="25">
        <f t="shared" si="6"/>
        <v>297.75</v>
      </c>
      <c r="E34" s="25">
        <f t="shared" si="1"/>
        <v>-12.154298477924018</v>
      </c>
      <c r="F34" s="25">
        <f t="shared" si="2"/>
        <v>-296.75</v>
      </c>
      <c r="G34" s="25">
        <f t="shared" si="3"/>
        <v>-4.1883814234336114</v>
      </c>
      <c r="H34" s="25">
        <f t="shared" si="4"/>
        <v>5.1883814234336114</v>
      </c>
      <c r="I34" s="25">
        <f t="shared" si="5"/>
        <v>26.919301795030989</v>
      </c>
    </row>
    <row r="35" spans="1:9" ht="15.75">
      <c r="A35" s="15"/>
      <c r="B35" s="15">
        <v>9</v>
      </c>
      <c r="C35" s="15">
        <v>120</v>
      </c>
      <c r="D35" s="25">
        <f t="shared" si="6"/>
        <v>336.75</v>
      </c>
      <c r="E35" s="25">
        <f t="shared" si="1"/>
        <v>7.9005274170063888</v>
      </c>
      <c r="F35" s="25">
        <f t="shared" si="2"/>
        <v>-216.75</v>
      </c>
      <c r="G35" s="25">
        <f t="shared" si="3"/>
        <v>68.845701522075956</v>
      </c>
      <c r="H35" s="25">
        <f t="shared" si="4"/>
        <v>51.154298477924044</v>
      </c>
      <c r="I35" s="25">
        <f t="shared" si="5"/>
        <v>2616.7622527685421</v>
      </c>
    </row>
    <row r="36" spans="1:9" ht="15.75">
      <c r="A36" s="15"/>
      <c r="B36" s="15">
        <v>10</v>
      </c>
      <c r="C36" s="15">
        <v>580</v>
      </c>
      <c r="D36" s="25">
        <f t="shared" si="6"/>
        <v>376.75</v>
      </c>
      <c r="E36" s="25">
        <f t="shared" si="1"/>
        <v>20.484989585886357</v>
      </c>
      <c r="F36" s="25">
        <f t="shared" si="2"/>
        <v>203.25</v>
      </c>
      <c r="G36" s="25">
        <f t="shared" si="3"/>
        <v>547.9005274170064</v>
      </c>
      <c r="H36" s="25">
        <f t="shared" si="4"/>
        <v>32.099472582993599</v>
      </c>
      <c r="I36" s="25">
        <f t="shared" si="5"/>
        <v>1030.3761401063578</v>
      </c>
    </row>
    <row r="37" spans="1:9" ht="15.75">
      <c r="A37" s="15"/>
      <c r="B37" s="15">
        <v>11</v>
      </c>
      <c r="C37" s="15">
        <v>810</v>
      </c>
      <c r="D37" s="25">
        <f t="shared" si="6"/>
        <v>436.75</v>
      </c>
      <c r="E37" s="25">
        <f t="shared" si="1"/>
        <v>35.976681929852433</v>
      </c>
      <c r="F37" s="25">
        <f t="shared" si="2"/>
        <v>373.25</v>
      </c>
      <c r="G37" s="25">
        <f t="shared" si="3"/>
        <v>770.4849895858863</v>
      </c>
      <c r="H37" s="25">
        <f t="shared" si="4"/>
        <v>39.515010414113704</v>
      </c>
      <c r="I37" s="25">
        <f t="shared" si="5"/>
        <v>1561.4360480275145</v>
      </c>
    </row>
    <row r="38" spans="1:9" ht="15.75">
      <c r="A38" s="15"/>
      <c r="B38" s="15">
        <v>12</v>
      </c>
      <c r="C38" s="15">
        <v>850</v>
      </c>
      <c r="D38" s="25">
        <f t="shared" si="6"/>
        <v>546.75</v>
      </c>
      <c r="E38" s="25">
        <f t="shared" si="1"/>
        <v>64.997210022961198</v>
      </c>
      <c r="F38" s="25">
        <f t="shared" si="2"/>
        <v>303.25</v>
      </c>
      <c r="G38" s="25">
        <f t="shared" si="3"/>
        <v>775.97668192985248</v>
      </c>
      <c r="H38" s="25">
        <f t="shared" si="4"/>
        <v>74.023318070147525</v>
      </c>
      <c r="I38" s="25">
        <f t="shared" si="5"/>
        <v>5479.4516181142289</v>
      </c>
    </row>
    <row r="39" spans="1:9" ht="15.75">
      <c r="A39" s="6">
        <v>2011</v>
      </c>
      <c r="B39" s="15">
        <v>1</v>
      </c>
      <c r="C39" s="6"/>
      <c r="D39" s="25"/>
      <c r="E39" s="25"/>
      <c r="F39" s="25"/>
      <c r="G39" s="25">
        <f>$D$38+$E$38+F27</f>
        <v>984.99721002296121</v>
      </c>
      <c r="H39" s="25"/>
      <c r="I39" s="25"/>
    </row>
    <row r="40" spans="1:9" ht="15.75">
      <c r="A40" s="6"/>
      <c r="B40" s="15">
        <v>2</v>
      </c>
      <c r="C40" s="6"/>
      <c r="D40" s="25"/>
      <c r="E40" s="25"/>
      <c r="F40" s="25"/>
      <c r="G40" s="25">
        <f>$D$38+$E$38+F28</f>
        <v>674.99721002296121</v>
      </c>
      <c r="H40" s="25"/>
      <c r="I40" s="25"/>
    </row>
    <row r="41" spans="1:9" ht="15.75">
      <c r="A41" s="6"/>
      <c r="B41" s="15">
        <v>3</v>
      </c>
      <c r="C41" s="6"/>
      <c r="D41" s="25"/>
      <c r="E41" s="25"/>
      <c r="F41" s="25"/>
      <c r="G41" s="25">
        <f>$D$38+$E$38+F29</f>
        <v>684.99721002296121</v>
      </c>
      <c r="H41" s="25"/>
      <c r="I41" s="27">
        <f>SUMXMY2(C27:C38,G27:G38)/COUNT(G27:G38)</f>
        <v>2598.1731461718505</v>
      </c>
    </row>
    <row r="42" spans="1:9" ht="15.75">
      <c r="A42" s="6"/>
      <c r="B42" s="15">
        <v>4</v>
      </c>
      <c r="C42" s="6"/>
      <c r="D42" s="25"/>
      <c r="E42" s="25"/>
      <c r="F42" s="25"/>
      <c r="G42" s="25">
        <f>$D$38+$E$38+F30</f>
        <v>504.99721002296121</v>
      </c>
      <c r="H42" s="25"/>
      <c r="I42" s="25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43"/>
  <sheetViews>
    <sheetView zoomScale="80" zoomScaleNormal="80" workbookViewId="0">
      <selection activeCell="K12" sqref="K12"/>
    </sheetView>
  </sheetViews>
  <sheetFormatPr baseColWidth="10" defaultRowHeight="15"/>
  <cols>
    <col min="1" max="3" width="9"/>
    <col min="4" max="4" width="15.85546875"/>
    <col min="5" max="5" width="12.28515625" style="5"/>
    <col min="6" max="6" width="13.140625" style="5"/>
    <col min="7" max="7" width="21.5703125" style="5"/>
    <col min="8" max="8" width="9.85546875" style="5"/>
    <col min="9" max="9" width="20.85546875" style="5"/>
    <col min="10" max="257" width="9"/>
  </cols>
  <sheetData>
    <row r="1" spans="1:14" ht="15.75">
      <c r="A1" s="6"/>
      <c r="B1" s="6"/>
      <c r="C1" s="6"/>
      <c r="D1" s="6"/>
      <c r="E1" s="6"/>
      <c r="F1" s="6"/>
      <c r="G1" s="6"/>
      <c r="H1" s="6"/>
      <c r="I1" s="6"/>
    </row>
    <row r="2" spans="1:14" ht="15.75">
      <c r="A2" s="6"/>
      <c r="B2" s="7" t="s">
        <v>47</v>
      </c>
      <c r="C2" s="6"/>
      <c r="D2" s="6"/>
      <c r="E2" s="6"/>
      <c r="F2" s="6"/>
      <c r="G2" s="6"/>
      <c r="H2" s="6"/>
      <c r="I2" s="6"/>
    </row>
    <row r="3" spans="1:14" ht="15.75">
      <c r="A3" s="6"/>
      <c r="B3" s="7" t="s">
        <v>48</v>
      </c>
      <c r="C3" s="6"/>
      <c r="D3" s="6"/>
      <c r="E3" s="6"/>
      <c r="F3" s="6"/>
      <c r="G3" s="6"/>
      <c r="H3" s="6"/>
      <c r="I3" s="6"/>
    </row>
    <row r="4" spans="1:14" ht="15.75">
      <c r="A4" s="6"/>
      <c r="B4" s="6" t="s">
        <v>49</v>
      </c>
      <c r="C4" s="6"/>
      <c r="D4" s="6"/>
      <c r="E4" s="6"/>
      <c r="F4" s="6"/>
      <c r="G4" s="6"/>
      <c r="H4" s="6"/>
      <c r="I4" s="6"/>
    </row>
    <row r="5" spans="1:14" ht="15.75">
      <c r="A5" s="6"/>
      <c r="B5" s="6" t="s">
        <v>8</v>
      </c>
      <c r="C5" s="6"/>
      <c r="D5" s="6"/>
      <c r="E5" s="6"/>
      <c r="F5" s="6"/>
      <c r="G5" s="6"/>
      <c r="H5" s="6"/>
      <c r="I5" s="6"/>
    </row>
    <row r="6" spans="1:14" ht="15.75">
      <c r="A6" s="6"/>
      <c r="B6" s="6" t="s">
        <v>9</v>
      </c>
      <c r="C6" s="6"/>
      <c r="D6" s="6"/>
      <c r="E6" s="6"/>
      <c r="F6" s="6"/>
      <c r="G6" s="6"/>
      <c r="H6" s="6"/>
      <c r="I6" s="6"/>
    </row>
    <row r="7" spans="1:14" ht="15.75">
      <c r="A7" s="6"/>
      <c r="B7" s="6"/>
      <c r="C7" s="6"/>
      <c r="D7" s="6"/>
      <c r="E7" s="6"/>
      <c r="F7" s="6"/>
      <c r="G7" s="6"/>
      <c r="H7" s="6"/>
      <c r="I7" s="6"/>
    </row>
    <row r="8" spans="1:14" ht="15.75">
      <c r="A8" s="6"/>
      <c r="B8" s="6"/>
      <c r="C8" s="6" t="s">
        <v>10</v>
      </c>
      <c r="D8" s="21">
        <v>0.76674208205708105</v>
      </c>
      <c r="E8" s="6"/>
      <c r="F8" s="6"/>
      <c r="G8" s="6"/>
      <c r="H8" s="6"/>
      <c r="I8" s="6"/>
    </row>
    <row r="9" spans="1:14" ht="15.75">
      <c r="A9" s="6"/>
      <c r="B9" s="6"/>
      <c r="C9" s="6" t="s">
        <v>11</v>
      </c>
      <c r="D9" s="21">
        <v>0.41584639005885998</v>
      </c>
      <c r="E9" s="6"/>
      <c r="F9" s="6"/>
      <c r="G9" s="6"/>
      <c r="H9" s="6"/>
      <c r="I9" s="6"/>
    </row>
    <row r="10" spans="1:14" ht="15.75">
      <c r="A10" s="6"/>
      <c r="B10" s="6"/>
      <c r="C10" s="6" t="s">
        <v>41</v>
      </c>
      <c r="D10" s="21">
        <v>4.7637612741051598E-2</v>
      </c>
      <c r="E10" s="6"/>
      <c r="F10" s="6"/>
      <c r="G10" s="6"/>
      <c r="H10" s="6"/>
      <c r="I10" s="6"/>
    </row>
    <row r="11" spans="1:14" ht="15.75">
      <c r="A11" s="6"/>
      <c r="B11" s="6"/>
      <c r="C11" s="6"/>
      <c r="D11" s="6"/>
      <c r="E11" s="6"/>
      <c r="F11" s="6"/>
      <c r="G11" s="6"/>
      <c r="H11" s="6"/>
      <c r="I11" s="6"/>
      <c r="K11" s="16"/>
    </row>
    <row r="12" spans="1:14" ht="15.75">
      <c r="A12" s="6"/>
      <c r="B12" s="6"/>
      <c r="C12" s="6"/>
      <c r="D12" s="6"/>
      <c r="E12" s="6"/>
      <c r="F12" s="6"/>
      <c r="G12" s="9" t="s">
        <v>12</v>
      </c>
      <c r="H12" s="6"/>
      <c r="I12" s="6"/>
    </row>
    <row r="13" spans="1:14" ht="15.75">
      <c r="A13" s="6"/>
      <c r="B13" s="6"/>
      <c r="C13" s="6"/>
      <c r="D13" s="7"/>
      <c r="E13" s="7"/>
      <c r="F13" s="7" t="s">
        <v>13</v>
      </c>
      <c r="G13" s="9" t="s">
        <v>14</v>
      </c>
      <c r="H13" s="6"/>
      <c r="I13" s="6"/>
    </row>
    <row r="14" spans="1:14" ht="18.75">
      <c r="A14" s="10"/>
      <c r="B14" s="10"/>
      <c r="C14" s="10"/>
      <c r="D14" s="11" t="s">
        <v>15</v>
      </c>
      <c r="E14" s="11" t="s">
        <v>43</v>
      </c>
      <c r="F14" s="11" t="s">
        <v>16</v>
      </c>
      <c r="G14" s="22" t="s">
        <v>38</v>
      </c>
      <c r="H14" s="12" t="s">
        <v>18</v>
      </c>
      <c r="I14" s="12" t="s">
        <v>19</v>
      </c>
      <c r="L14" s="37" t="s">
        <v>50</v>
      </c>
      <c r="M14" s="38"/>
      <c r="N14" s="38"/>
    </row>
    <row r="15" spans="1:14" ht="18.75">
      <c r="A15" s="13" t="s">
        <v>20</v>
      </c>
      <c r="B15" s="13" t="s">
        <v>1</v>
      </c>
      <c r="C15" s="13" t="s">
        <v>2</v>
      </c>
      <c r="D15" s="13" t="s">
        <v>21</v>
      </c>
      <c r="E15" s="13"/>
      <c r="F15" s="13" t="s">
        <v>22</v>
      </c>
      <c r="G15" s="14"/>
      <c r="H15" s="14"/>
      <c r="I15" s="14"/>
      <c r="L15" s="37" t="s">
        <v>51</v>
      </c>
      <c r="M15" s="38"/>
      <c r="N15" s="38"/>
    </row>
    <row r="16" spans="1:14" ht="18.75">
      <c r="A16" s="15">
        <v>2009</v>
      </c>
      <c r="B16" s="15">
        <v>1</v>
      </c>
      <c r="C16" s="15">
        <v>680</v>
      </c>
      <c r="D16" s="25"/>
      <c r="E16" s="25"/>
      <c r="F16" s="25">
        <f t="shared" ref="F16:F27" si="0">C16/AVERAGE($C$16,$C$27)</f>
        <v>1.054263565891473</v>
      </c>
      <c r="G16" s="25"/>
      <c r="H16" s="25"/>
      <c r="I16" s="25"/>
      <c r="L16" s="37" t="s">
        <v>52</v>
      </c>
      <c r="M16" s="38"/>
      <c r="N16" s="38"/>
    </row>
    <row r="17" spans="1:14" ht="18.75">
      <c r="A17" s="15"/>
      <c r="B17" s="15">
        <v>2</v>
      </c>
      <c r="C17" s="15">
        <v>370</v>
      </c>
      <c r="D17" s="25"/>
      <c r="E17" s="25"/>
      <c r="F17" s="25">
        <f t="shared" si="0"/>
        <v>0.5736434108527132</v>
      </c>
      <c r="G17" s="25"/>
      <c r="H17" s="25"/>
      <c r="I17" s="25"/>
      <c r="L17" s="37" t="s">
        <v>53</v>
      </c>
      <c r="M17" s="38"/>
      <c r="N17" s="38"/>
    </row>
    <row r="18" spans="1:14" ht="15.75">
      <c r="A18" s="15"/>
      <c r="B18" s="15">
        <v>3</v>
      </c>
      <c r="C18" s="15">
        <v>380</v>
      </c>
      <c r="D18" s="25"/>
      <c r="E18" s="25"/>
      <c r="F18" s="25">
        <f t="shared" si="0"/>
        <v>0.58914728682170547</v>
      </c>
      <c r="G18" s="25"/>
      <c r="H18" s="25"/>
      <c r="I18" s="25"/>
    </row>
    <row r="19" spans="1:14" ht="15.75">
      <c r="A19" s="15"/>
      <c r="B19" s="15">
        <v>4</v>
      </c>
      <c r="C19" s="15">
        <v>200</v>
      </c>
      <c r="D19" s="25"/>
      <c r="E19" s="25"/>
      <c r="F19" s="25">
        <f t="shared" si="0"/>
        <v>0.31007751937984496</v>
      </c>
      <c r="G19" s="25"/>
      <c r="H19" s="25"/>
      <c r="I19" s="25"/>
    </row>
    <row r="20" spans="1:14" ht="15.75">
      <c r="A20" s="15"/>
      <c r="B20" s="15">
        <v>5</v>
      </c>
      <c r="C20" s="15">
        <v>120</v>
      </c>
      <c r="D20" s="25"/>
      <c r="E20" s="25"/>
      <c r="F20" s="25">
        <f t="shared" si="0"/>
        <v>0.18604651162790697</v>
      </c>
      <c r="G20" s="25"/>
      <c r="H20" s="25"/>
      <c r="I20" s="25"/>
    </row>
    <row r="21" spans="1:14" ht="15.75">
      <c r="A21" s="15"/>
      <c r="B21" s="15">
        <v>6</v>
      </c>
      <c r="C21" s="15">
        <v>30</v>
      </c>
      <c r="D21" s="25"/>
      <c r="E21" s="25"/>
      <c r="F21" s="25">
        <f t="shared" si="0"/>
        <v>4.6511627906976744E-2</v>
      </c>
      <c r="G21" s="25"/>
      <c r="H21" s="25"/>
      <c r="I21" s="25"/>
    </row>
    <row r="22" spans="1:14" ht="15.75">
      <c r="A22" s="15"/>
      <c r="B22" s="15">
        <v>7</v>
      </c>
      <c r="C22" s="15">
        <v>1</v>
      </c>
      <c r="D22" s="25"/>
      <c r="E22" s="25"/>
      <c r="F22" s="25">
        <f t="shared" si="0"/>
        <v>1.5503875968992248E-3</v>
      </c>
      <c r="G22" s="25"/>
      <c r="H22" s="25"/>
      <c r="I22" s="25"/>
    </row>
    <row r="23" spans="1:14" ht="15.75">
      <c r="A23" s="15"/>
      <c r="B23" s="15">
        <v>8</v>
      </c>
      <c r="C23" s="15">
        <v>10</v>
      </c>
      <c r="D23" s="25"/>
      <c r="E23" s="25"/>
      <c r="F23" s="25">
        <f t="shared" si="0"/>
        <v>1.5503875968992248E-2</v>
      </c>
      <c r="G23" s="25"/>
      <c r="H23" s="25"/>
      <c r="I23" s="25"/>
    </row>
    <row r="24" spans="1:14" ht="15.75">
      <c r="A24" s="15"/>
      <c r="B24" s="15">
        <v>9</v>
      </c>
      <c r="C24" s="15">
        <v>90</v>
      </c>
      <c r="D24" s="25"/>
      <c r="E24" s="25"/>
      <c r="F24" s="25">
        <f t="shared" si="0"/>
        <v>0.13953488372093023</v>
      </c>
      <c r="G24" s="25"/>
      <c r="H24" s="25"/>
      <c r="I24" s="25"/>
    </row>
    <row r="25" spans="1:14" ht="15.75">
      <c r="A25" s="15"/>
      <c r="B25" s="15">
        <v>10</v>
      </c>
      <c r="C25" s="15">
        <v>510</v>
      </c>
      <c r="D25" s="25"/>
      <c r="E25" s="25"/>
      <c r="F25" s="25">
        <f t="shared" si="0"/>
        <v>0.79069767441860461</v>
      </c>
      <c r="G25" s="25"/>
      <c r="H25" s="25"/>
      <c r="I25" s="25"/>
    </row>
    <row r="26" spans="1:14" ht="15.75">
      <c r="A26" s="15"/>
      <c r="B26" s="15">
        <v>11</v>
      </c>
      <c r="C26" s="15">
        <v>680</v>
      </c>
      <c r="D26" s="25"/>
      <c r="E26" s="25"/>
      <c r="F26" s="25">
        <f t="shared" si="0"/>
        <v>1.054263565891473</v>
      </c>
      <c r="G26" s="25"/>
      <c r="H26" s="25"/>
      <c r="I26" s="25"/>
    </row>
    <row r="27" spans="1:14" ht="15.75">
      <c r="A27" s="15"/>
      <c r="B27" s="15">
        <v>12</v>
      </c>
      <c r="C27" s="15">
        <v>610</v>
      </c>
      <c r="D27" s="25">
        <f>C27/F27</f>
        <v>645</v>
      </c>
      <c r="E27" s="25">
        <v>0</v>
      </c>
      <c r="F27" s="25">
        <f t="shared" si="0"/>
        <v>0.94573643410852715</v>
      </c>
      <c r="G27" s="25"/>
      <c r="H27" s="25"/>
      <c r="I27" s="25"/>
    </row>
    <row r="28" spans="1:14" ht="15.75">
      <c r="A28" s="15">
        <v>2010</v>
      </c>
      <c r="B28" s="15">
        <v>1</v>
      </c>
      <c r="C28" s="15">
        <v>670</v>
      </c>
      <c r="D28" s="25">
        <f t="shared" ref="D28:D39" si="1">$D$8*(C28/F16)+(1-$D$8)*(D27+E27)</f>
        <v>637.72722583931147</v>
      </c>
      <c r="E28" s="25">
        <f t="shared" ref="E28:E39" si="2">$D$9*(D28-D27)+(1-$D$9)*E27</f>
        <v>-3.0243568804356795</v>
      </c>
      <c r="F28" s="25">
        <f t="shared" ref="F28:F39" si="3">$D$10*(C28/D28)+(1-$D$10)*F16</f>
        <v>1.0540893244616969</v>
      </c>
      <c r="G28" s="25">
        <f t="shared" ref="G28:G39" si="4">(D27+E27)*F16</f>
        <v>680.00000000000011</v>
      </c>
      <c r="H28" s="25">
        <f t="shared" ref="H28:H39" si="5">C28-G28</f>
        <v>-10.000000000000114</v>
      </c>
      <c r="I28" s="25">
        <f t="shared" ref="I28:I39" si="6">H28*H28</f>
        <v>100.00000000000227</v>
      </c>
    </row>
    <row r="29" spans="1:14" ht="15.75">
      <c r="A29" s="15"/>
      <c r="B29" s="15">
        <v>2</v>
      </c>
      <c r="C29" s="15">
        <v>430</v>
      </c>
      <c r="D29" s="25">
        <f t="shared" si="1"/>
        <v>722.79518988393784</v>
      </c>
      <c r="E29" s="25">
        <f t="shared" si="2"/>
        <v>33.608516768157948</v>
      </c>
      <c r="F29" s="25">
        <f t="shared" si="3"/>
        <v>0.57465662651048388</v>
      </c>
      <c r="G29" s="25">
        <f t="shared" si="4"/>
        <v>364.09311862757215</v>
      </c>
      <c r="H29" s="25">
        <f t="shared" si="5"/>
        <v>65.906881372427847</v>
      </c>
      <c r="I29" s="25">
        <f t="shared" si="6"/>
        <v>4343.7170122392763</v>
      </c>
    </row>
    <row r="30" spans="1:14" ht="15.75">
      <c r="A30" s="15"/>
      <c r="B30" s="15">
        <v>3</v>
      </c>
      <c r="C30" s="15">
        <v>410</v>
      </c>
      <c r="D30" s="25">
        <f t="shared" si="1"/>
        <v>710.02911058006657</v>
      </c>
      <c r="E30" s="25">
        <f t="shared" si="2"/>
        <v>14.323808401166808</v>
      </c>
      <c r="F30" s="25">
        <f t="shared" si="3"/>
        <v>0.58858963265484354</v>
      </c>
      <c r="G30" s="25">
        <f t="shared" si="4"/>
        <v>445.63319151596346</v>
      </c>
      <c r="H30" s="25">
        <f t="shared" si="5"/>
        <v>-35.63319151596346</v>
      </c>
      <c r="I30" s="25">
        <f t="shared" si="6"/>
        <v>1269.7243376133304</v>
      </c>
    </row>
    <row r="31" spans="1:14" ht="15.75">
      <c r="A31" s="15"/>
      <c r="B31" s="15">
        <v>4</v>
      </c>
      <c r="C31" s="15">
        <v>280</v>
      </c>
      <c r="D31" s="25">
        <f t="shared" si="1"/>
        <v>861.32915383498266</v>
      </c>
      <c r="E31" s="25">
        <f t="shared" si="2"/>
        <v>71.284881188953051</v>
      </c>
      <c r="F31" s="25">
        <f t="shared" si="3"/>
        <v>0.31079215299805485</v>
      </c>
      <c r="G31" s="25">
        <f t="shared" si="4"/>
        <v>224.60555627325067</v>
      </c>
      <c r="H31" s="25">
        <f t="shared" si="5"/>
        <v>55.39444372674933</v>
      </c>
      <c r="I31" s="25">
        <f t="shared" si="6"/>
        <v>3068.5443957959983</v>
      </c>
    </row>
    <row r="32" spans="1:14" ht="15.75">
      <c r="A32" s="15"/>
      <c r="B32" s="15">
        <v>5</v>
      </c>
      <c r="C32" s="15">
        <v>200</v>
      </c>
      <c r="D32" s="25">
        <f t="shared" si="1"/>
        <v>1041.7873462653899</v>
      </c>
      <c r="E32" s="25">
        <f t="shared" si="2"/>
        <v>116.68420855948415</v>
      </c>
      <c r="F32" s="25">
        <f t="shared" si="3"/>
        <v>0.18632906208914787</v>
      </c>
      <c r="G32" s="25">
        <f t="shared" si="4"/>
        <v>173.50958791142989</v>
      </c>
      <c r="H32" s="25">
        <f t="shared" si="5"/>
        <v>26.49041208857011</v>
      </c>
      <c r="I32" s="25">
        <f t="shared" si="6"/>
        <v>701.7419326222614</v>
      </c>
    </row>
    <row r="33" spans="1:9" ht="15.75">
      <c r="A33" s="15"/>
      <c r="B33" s="15">
        <v>6</v>
      </c>
      <c r="C33" s="15">
        <v>30</v>
      </c>
      <c r="D33" s="25">
        <f t="shared" si="1"/>
        <v>764.7713058013635</v>
      </c>
      <c r="E33" s="25">
        <f t="shared" si="2"/>
        <v>-47.034618762216951</v>
      </c>
      <c r="F33" s="25">
        <f t="shared" si="3"/>
        <v>4.6164625306635655E-2</v>
      </c>
      <c r="G33" s="25">
        <f t="shared" si="4"/>
        <v>53.882397898831357</v>
      </c>
      <c r="H33" s="25">
        <f t="shared" si="5"/>
        <v>-23.882397898831357</v>
      </c>
      <c r="I33" s="25">
        <f t="shared" si="6"/>
        <v>570.36892939810446</v>
      </c>
    </row>
    <row r="34" spans="1:9" ht="15.75">
      <c r="A34" s="15"/>
      <c r="B34" s="15">
        <v>7</v>
      </c>
      <c r="C34" s="15">
        <v>1</v>
      </c>
      <c r="D34" s="25">
        <f t="shared" si="1"/>
        <v>661.96640817681703</v>
      </c>
      <c r="E34" s="25">
        <f t="shared" si="2"/>
        <v>-70.226487899692614</v>
      </c>
      <c r="F34" s="25">
        <f t="shared" si="3"/>
        <v>1.5484946247058629E-3</v>
      </c>
      <c r="G34" s="25">
        <f t="shared" si="4"/>
        <v>1.1127700574250334</v>
      </c>
      <c r="H34" s="25">
        <f t="shared" si="5"/>
        <v>-0.11277005742503343</v>
      </c>
      <c r="I34" s="25">
        <f t="shared" si="6"/>
        <v>1.2717085851645337E-2</v>
      </c>
    </row>
    <row r="35" spans="1:9" ht="15.75">
      <c r="A35" s="15"/>
      <c r="B35" s="15">
        <v>8</v>
      </c>
      <c r="C35" s="15">
        <v>1</v>
      </c>
      <c r="D35" s="25">
        <f t="shared" si="1"/>
        <v>187.4828860602326</v>
      </c>
      <c r="E35" s="25">
        <f t="shared" si="2"/>
        <v>-238.33531623468809</v>
      </c>
      <c r="F35" s="25">
        <f t="shared" si="3"/>
        <v>1.501939878948878E-2</v>
      </c>
      <c r="G35" s="25">
        <f t="shared" si="4"/>
        <v>9.174262329877898</v>
      </c>
      <c r="H35" s="25">
        <f t="shared" si="5"/>
        <v>-8.174262329877898</v>
      </c>
      <c r="I35" s="25">
        <f t="shared" si="6"/>
        <v>66.818564637660842</v>
      </c>
    </row>
    <row r="36" spans="1:9" ht="15.75">
      <c r="A36" s="15"/>
      <c r="B36" s="15">
        <v>9</v>
      </c>
      <c r="C36" s="15">
        <v>120</v>
      </c>
      <c r="D36" s="25">
        <f t="shared" si="1"/>
        <v>647.53645858425853</v>
      </c>
      <c r="E36" s="25">
        <f t="shared" si="2"/>
        <v>52.087182012841879</v>
      </c>
      <c r="F36" s="25">
        <f t="shared" si="3"/>
        <v>0.14171587020817489</v>
      </c>
      <c r="G36" s="25">
        <f t="shared" si="4"/>
        <v>-7.0956879313193708</v>
      </c>
      <c r="H36" s="25">
        <f t="shared" si="5"/>
        <v>127.09568793131938</v>
      </c>
      <c r="I36" s="25">
        <f t="shared" si="6"/>
        <v>16153.313890735322</v>
      </c>
    </row>
    <row r="37" spans="1:9" ht="15.75">
      <c r="A37" s="15"/>
      <c r="B37" s="15">
        <v>10</v>
      </c>
      <c r="C37" s="15">
        <v>580</v>
      </c>
      <c r="D37" s="25">
        <f t="shared" si="1"/>
        <v>725.62062217590119</v>
      </c>
      <c r="E37" s="25">
        <f t="shared" si="2"/>
        <v>62.897932954812866</v>
      </c>
      <c r="F37" s="25">
        <f t="shared" si="3"/>
        <v>0.79110821950209187</v>
      </c>
      <c r="G37" s="25">
        <f t="shared" si="4"/>
        <v>553.19078558840488</v>
      </c>
      <c r="H37" s="25">
        <f t="shared" si="5"/>
        <v>26.809214411595121</v>
      </c>
      <c r="I37" s="25">
        <f t="shared" si="6"/>
        <v>718.73397736687957</v>
      </c>
    </row>
    <row r="38" spans="1:9" ht="15.75">
      <c r="A38" s="15"/>
      <c r="B38" s="15">
        <v>11</v>
      </c>
      <c r="C38" s="15">
        <v>810</v>
      </c>
      <c r="D38" s="25">
        <f t="shared" si="1"/>
        <v>773.02290344491678</v>
      </c>
      <c r="E38" s="25">
        <f t="shared" si="2"/>
        <v>56.454122139664577</v>
      </c>
      <c r="F38" s="25">
        <f t="shared" si="3"/>
        <v>1.0539572963793369</v>
      </c>
      <c r="G38" s="25">
        <f t="shared" si="4"/>
        <v>831.30638370369866</v>
      </c>
      <c r="H38" s="25">
        <f t="shared" si="5"/>
        <v>-21.306383703698657</v>
      </c>
      <c r="I38" s="25">
        <f t="shared" si="6"/>
        <v>453.96198652923567</v>
      </c>
    </row>
    <row r="39" spans="1:9" ht="15.75">
      <c r="A39" s="15"/>
      <c r="B39" s="15">
        <v>12</v>
      </c>
      <c r="C39" s="15">
        <v>850</v>
      </c>
      <c r="D39" s="25">
        <f t="shared" si="1"/>
        <v>882.60724214605739</v>
      </c>
      <c r="E39" s="25">
        <f t="shared" si="2"/>
        <v>78.548130899799844</v>
      </c>
      <c r="F39" s="25">
        <f t="shared" si="3"/>
        <v>0.94656148607618606</v>
      </c>
      <c r="G39" s="25">
        <f t="shared" si="4"/>
        <v>784.46664435130958</v>
      </c>
      <c r="H39" s="25">
        <f t="shared" si="5"/>
        <v>65.533355648690417</v>
      </c>
      <c r="I39" s="25">
        <f t="shared" si="6"/>
        <v>4294.6207025777439</v>
      </c>
    </row>
    <row r="40" spans="1:9" ht="15.75">
      <c r="A40" s="6">
        <v>2011</v>
      </c>
      <c r="B40" s="15">
        <v>1</v>
      </c>
      <c r="C40" s="6"/>
      <c r="D40" s="25"/>
      <c r="E40" s="25"/>
      <c r="F40" s="25"/>
      <c r="G40" s="25">
        <f>($D$39+$E$39)*F28</f>
        <v>1013.1436178766379</v>
      </c>
      <c r="H40" s="25"/>
      <c r="I40" s="25"/>
    </row>
    <row r="41" spans="1:9" ht="15.75">
      <c r="A41" s="6"/>
      <c r="B41" s="15">
        <v>2</v>
      </c>
      <c r="C41" s="6"/>
      <c r="D41" s="25"/>
      <c r="E41" s="25"/>
      <c r="F41" s="25"/>
      <c r="G41" s="25">
        <f>($D$39+$E$39)*F29</f>
        <v>552.33430422695801</v>
      </c>
      <c r="H41" s="25"/>
      <c r="I41" s="25"/>
    </row>
    <row r="42" spans="1:9" ht="15.75">
      <c r="A42" s="6"/>
      <c r="B42" s="15">
        <v>3</v>
      </c>
      <c r="C42" s="6"/>
      <c r="D42" s="25"/>
      <c r="E42" s="25"/>
      <c r="F42" s="25"/>
      <c r="G42" s="25">
        <f>($D$39+$E$39)*F30</f>
        <v>565.72608794529026</v>
      </c>
      <c r="H42" s="25"/>
      <c r="I42" s="27">
        <f>SUMXMY2(C28:C39,G28:G39)/COUNT(G28:G39)</f>
        <v>2645.129870550139</v>
      </c>
    </row>
    <row r="43" spans="1:9" ht="15.75">
      <c r="A43" s="6"/>
      <c r="B43" s="15">
        <v>4</v>
      </c>
      <c r="C43" s="6"/>
      <c r="D43" s="25"/>
      <c r="E43" s="25"/>
      <c r="F43" s="25"/>
      <c r="G43" s="25">
        <f>($D$39+$E$39)*F31</f>
        <v>298.71954775457056</v>
      </c>
      <c r="H43" s="25"/>
      <c r="I43" s="25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LibreOffice/3.3$Linux LibreOffice_project/330m19$Build-6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12</vt:i4>
      </vt:variant>
    </vt:vector>
  </HeadingPairs>
  <TitlesOfParts>
    <vt:vector size="17" baseType="lpstr">
      <vt:lpstr>4.1</vt:lpstr>
      <vt:lpstr>4.2</vt:lpstr>
      <vt:lpstr>4.3</vt:lpstr>
      <vt:lpstr>4.4</vt:lpstr>
      <vt:lpstr>4.5</vt:lpstr>
      <vt:lpstr>solver_adj</vt:lpstr>
      <vt:lpstr>solver_adj_1</vt:lpstr>
      <vt:lpstr>solver_adj_2</vt:lpstr>
      <vt:lpstr>solver_adj_3</vt:lpstr>
      <vt:lpstr>solver_lhs1</vt:lpstr>
      <vt:lpstr>solver_lhs1_1</vt:lpstr>
      <vt:lpstr>solver_lhs1_2</vt:lpstr>
      <vt:lpstr>solver_lhs1_3</vt:lpstr>
      <vt:lpstr>solver_opt</vt:lpstr>
      <vt:lpstr>solver_opt_1</vt:lpstr>
      <vt:lpstr>solver_opt_2</vt:lpstr>
      <vt:lpstr>solver_opt_3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Tamsir</dc:creator>
  <cp:lastModifiedBy>Tamsir</cp:lastModifiedBy>
  <cp:revision>0</cp:revision>
  <dcterms:created xsi:type="dcterms:W3CDTF">2011-02-20T01:17:40Z</dcterms:created>
  <dcterms:modified xsi:type="dcterms:W3CDTF">2011-02-20T01:48:24Z</dcterms:modified>
</cp:coreProperties>
</file>