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ate1904="1" showInkAnnotation="0" autoCompressPictures="0"/>
  <bookViews>
    <workbookView xWindow="11805" yWindow="1425" windowWidth="21840" windowHeight="13740"/>
  </bookViews>
  <sheets>
    <sheet name="Soil sample" sheetId="3" r:id="rId1"/>
    <sheet name="DW-Extraction-Quantification" sheetId="2" r:id="rId2"/>
  </sheets>
  <definedNames>
    <definedName name="_xlnm.Print_Area" localSheetId="1">'DW-Extraction-Quantification'!$A$33:$L$61</definedName>
  </definedNames>
  <calcPr calcId="125725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61" i="2"/>
  <c r="I61"/>
  <c r="H60"/>
  <c r="I60"/>
  <c r="H59"/>
  <c r="I59"/>
  <c r="H58"/>
  <c r="I58"/>
  <c r="H57"/>
  <c r="I57"/>
  <c r="H56"/>
  <c r="I56"/>
  <c r="H55"/>
  <c r="I55"/>
  <c r="H54"/>
  <c r="I54"/>
  <c r="H53"/>
  <c r="I53"/>
  <c r="H52"/>
  <c r="I52"/>
  <c r="H51"/>
  <c r="I51"/>
  <c r="H50"/>
  <c r="I50"/>
  <c r="H49"/>
  <c r="I49"/>
  <c r="H48"/>
  <c r="I48"/>
  <c r="H47"/>
  <c r="I47"/>
  <c r="H46"/>
  <c r="I46"/>
  <c r="H45"/>
  <c r="I45"/>
  <c r="H44"/>
  <c r="I44"/>
  <c r="H43"/>
  <c r="I43"/>
  <c r="H42"/>
  <c r="I42"/>
  <c r="H41"/>
  <c r="I41"/>
  <c r="H40"/>
  <c r="I40"/>
  <c r="H39"/>
  <c r="I39"/>
  <c r="H38"/>
  <c r="I38"/>
  <c r="H37"/>
  <c r="I37"/>
  <c r="H36"/>
  <c r="I36"/>
  <c r="H35"/>
  <c r="I35"/>
  <c r="H34"/>
  <c r="I34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U8"/>
  <c r="U7"/>
  <c r="U6"/>
  <c r="U5"/>
  <c r="U4"/>
  <c r="U3"/>
  <c r="U2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2"/>
  <c r="V9"/>
  <c r="V7"/>
  <c r="V29"/>
  <c r="V28"/>
  <c r="V4"/>
  <c r="V5"/>
  <c r="V6"/>
  <c r="V8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3"/>
  <c r="V2"/>
  <c r="M7"/>
  <c r="N7"/>
  <c r="O7"/>
  <c r="M8"/>
  <c r="Q8"/>
  <c r="S8"/>
  <c r="N8"/>
  <c r="O8"/>
  <c r="M9"/>
  <c r="N9"/>
  <c r="O9"/>
  <c r="M3"/>
  <c r="N3"/>
  <c r="O3"/>
  <c r="M4"/>
  <c r="N4"/>
  <c r="O4"/>
  <c r="M5"/>
  <c r="N5"/>
  <c r="O5"/>
  <c r="M6"/>
  <c r="N6"/>
  <c r="O6"/>
  <c r="M10"/>
  <c r="N10"/>
  <c r="O10"/>
  <c r="M11"/>
  <c r="N11"/>
  <c r="O11"/>
  <c r="M12"/>
  <c r="N12"/>
  <c r="O12"/>
  <c r="M13"/>
  <c r="N13"/>
  <c r="O13"/>
  <c r="M14"/>
  <c r="N14"/>
  <c r="O14"/>
  <c r="M15"/>
  <c r="N15"/>
  <c r="O15"/>
  <c r="M16"/>
  <c r="N16"/>
  <c r="O16"/>
  <c r="M17"/>
  <c r="N17"/>
  <c r="O17"/>
  <c r="M18"/>
  <c r="N18"/>
  <c r="O18"/>
  <c r="M19"/>
  <c r="N19"/>
  <c r="O19"/>
  <c r="M20"/>
  <c r="N20"/>
  <c r="O20"/>
  <c r="M21"/>
  <c r="N21"/>
  <c r="O21"/>
  <c r="M22"/>
  <c r="N22"/>
  <c r="O22"/>
  <c r="M23"/>
  <c r="N23"/>
  <c r="O23"/>
  <c r="M24"/>
  <c r="N24"/>
  <c r="O24"/>
  <c r="M25"/>
  <c r="N25"/>
  <c r="O25"/>
  <c r="M26"/>
  <c r="N26"/>
  <c r="O26"/>
  <c r="M27"/>
  <c r="N27"/>
  <c r="O27"/>
  <c r="M28"/>
  <c r="N28"/>
  <c r="O28"/>
  <c r="M29"/>
  <c r="N29"/>
  <c r="O29"/>
  <c r="M2"/>
  <c r="N2"/>
  <c r="O2"/>
  <c r="Q3"/>
  <c r="S3"/>
  <c r="Q4"/>
  <c r="S4"/>
  <c r="Q5"/>
  <c r="S5"/>
  <c r="Q10"/>
  <c r="S10"/>
  <c r="Q12"/>
  <c r="S12"/>
  <c r="Q14"/>
  <c r="S14"/>
  <c r="Q16"/>
  <c r="S16"/>
  <c r="Q18"/>
  <c r="S18"/>
  <c r="Q20"/>
  <c r="S20"/>
  <c r="Q22"/>
  <c r="S22"/>
  <c r="Q24"/>
  <c r="S24"/>
  <c r="Q26"/>
  <c r="S26"/>
  <c r="Q28"/>
  <c r="S28"/>
  <c r="Q2"/>
  <c r="S2"/>
  <c r="Q29"/>
  <c r="S29"/>
  <c r="Q27"/>
  <c r="S27"/>
  <c r="Q25"/>
  <c r="S25"/>
  <c r="Q23"/>
  <c r="S23"/>
  <c r="Q21"/>
  <c r="S21"/>
  <c r="Q19"/>
  <c r="S19"/>
  <c r="Q17"/>
  <c r="S17"/>
  <c r="Q15"/>
  <c r="S15"/>
  <c r="Q13"/>
  <c r="S13"/>
  <c r="Q11"/>
  <c r="S11"/>
  <c r="Q6"/>
  <c r="S6"/>
  <c r="Q9"/>
  <c r="S9"/>
  <c r="Q7"/>
  <c r="S7"/>
</calcChain>
</file>

<file path=xl/comments1.xml><?xml version="1.0" encoding="utf-8"?>
<comments xmlns="http://schemas.openxmlformats.org/spreadsheetml/2006/main">
  <authors>
    <author>hartmann</author>
    <author>Hartmann</author>
  </authors>
  <commentList>
    <comment ref="B1" authorId="0">
      <text>
        <r>
          <rPr>
            <b/>
            <sz val="12"/>
            <color indexed="81"/>
            <rFont val="Tahoma"/>
            <family val="2"/>
          </rPr>
          <t>hartmann:</t>
        </r>
        <r>
          <rPr>
            <sz val="12"/>
            <color indexed="81"/>
            <rFont val="Tahoma"/>
            <family val="2"/>
          </rPr>
          <t xml:space="preserve">
CC = clear-cut
NS = natural site</t>
        </r>
      </text>
    </comment>
    <comment ref="C1" authorId="0">
      <text>
        <r>
          <rPr>
            <b/>
            <sz val="11"/>
            <color indexed="81"/>
            <rFont val="Tahoma"/>
            <family val="2"/>
          </rPr>
          <t>hartmann:</t>
        </r>
        <r>
          <rPr>
            <sz val="11"/>
            <color indexed="81"/>
            <rFont val="Tahoma"/>
            <family val="2"/>
          </rPr>
          <t xml:space="preserve">
level 3 = heaviest compaction possible</t>
        </r>
      </text>
    </comment>
    <comment ref="D1" authorId="0">
      <text>
        <r>
          <rPr>
            <b/>
            <sz val="12"/>
            <color indexed="81"/>
            <rFont val="Tahoma"/>
            <family val="2"/>
          </rPr>
          <t>hartmann:</t>
        </r>
        <r>
          <rPr>
            <sz val="12"/>
            <color indexed="81"/>
            <rFont val="Tahoma"/>
            <family val="2"/>
          </rPr>
          <t xml:space="preserve">
O = top layer (humus)
A = upper mineral layer (eluviation layer)
B = bottom mineral layer (clay accumulation)
R = Bedrock layer</t>
        </r>
      </text>
    </comment>
    <comment ref="E1" authorId="0">
      <text>
        <r>
          <rPr>
            <b/>
            <sz val="12"/>
            <color indexed="81"/>
            <rFont val="Tahoma"/>
            <family val="2"/>
          </rPr>
          <t>hartmann:</t>
        </r>
        <r>
          <rPr>
            <sz val="12"/>
            <color indexed="81"/>
            <rFont val="Tahoma"/>
            <family val="2"/>
          </rPr>
          <t xml:space="preserve">
3 different holes in the same plot</t>
        </r>
      </text>
    </comment>
    <comment ref="H1" authorId="0">
      <text>
        <r>
          <rPr>
            <b/>
            <sz val="12"/>
            <color indexed="81"/>
            <rFont val="Tahoma"/>
            <family val="2"/>
          </rPr>
          <t>hartmann:</t>
        </r>
        <r>
          <rPr>
            <sz val="12"/>
            <color indexed="81"/>
            <rFont val="Tahoma"/>
            <family val="2"/>
          </rPr>
          <t xml:space="preserve">
sieve with 2mm pores</t>
        </r>
      </text>
    </comment>
    <comment ref="I1" authorId="0">
      <text>
        <r>
          <rPr>
            <b/>
            <sz val="12"/>
            <color indexed="81"/>
            <rFont val="Tahoma"/>
            <family val="2"/>
          </rPr>
          <t>hartmann:</t>
        </r>
        <r>
          <rPr>
            <sz val="12"/>
            <color indexed="81"/>
            <rFont val="Tahoma"/>
            <family val="2"/>
          </rPr>
          <t xml:space="preserve">
MOBIO PowerMax soil extraction kit</t>
        </r>
      </text>
    </comment>
    <comment ref="Q1" authorId="0">
      <text>
        <r>
          <rPr>
            <b/>
            <sz val="12"/>
            <color indexed="81"/>
            <rFont val="Tahoma"/>
            <family val="2"/>
          </rPr>
          <t>hartmann:</t>
        </r>
        <r>
          <rPr>
            <sz val="12"/>
            <color indexed="81"/>
            <rFont val="Tahoma"/>
            <family val="2"/>
          </rPr>
          <t xml:space="preserve">
Definition of equivalent:
100µl of extract is equivalent to 1g of soil dry weight</t>
        </r>
      </text>
    </comment>
    <comment ref="R1" authorId="1">
      <text>
        <r>
          <rPr>
            <b/>
            <sz val="9"/>
            <color indexed="81"/>
            <rFont val="Tahoma"/>
            <family val="2"/>
          </rPr>
          <t>Hartmann: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5ml of DNA extract were purified using AMICON Ultra-4 (Millipore, UFC801024)</t>
        </r>
      </text>
    </comment>
    <comment ref="T1" authorId="1">
      <text>
        <r>
          <rPr>
            <b/>
            <sz val="12"/>
            <color indexed="81"/>
            <rFont val="Tahoma"/>
            <family val="2"/>
          </rPr>
          <t>Hartmann:</t>
        </r>
        <r>
          <rPr>
            <sz val="12"/>
            <color indexed="81"/>
            <rFont val="Tahoma"/>
            <family val="2"/>
          </rPr>
          <t xml:space="preserve">
x ng per 0.01g of SDWE</t>
        </r>
      </text>
    </comment>
    <comment ref="B33" authorId="0">
      <text>
        <r>
          <rPr>
            <b/>
            <sz val="12"/>
            <color indexed="81"/>
            <rFont val="Tahoma"/>
            <family val="2"/>
          </rPr>
          <t>hartmann:</t>
        </r>
        <r>
          <rPr>
            <sz val="12"/>
            <color indexed="81"/>
            <rFont val="Tahoma"/>
            <family val="2"/>
          </rPr>
          <t xml:space="preserve">
CC = clear-cut
NS = natural site</t>
        </r>
      </text>
    </comment>
    <comment ref="C33" authorId="0">
      <text>
        <r>
          <rPr>
            <b/>
            <sz val="11"/>
            <color indexed="81"/>
            <rFont val="Tahoma"/>
            <family val="2"/>
          </rPr>
          <t>hartmann:</t>
        </r>
        <r>
          <rPr>
            <sz val="11"/>
            <color indexed="81"/>
            <rFont val="Tahoma"/>
            <family val="2"/>
          </rPr>
          <t xml:space="preserve">
level 3 = heaviest compaction possible</t>
        </r>
      </text>
    </comment>
    <comment ref="D33" authorId="0">
      <text>
        <r>
          <rPr>
            <b/>
            <sz val="12"/>
            <color indexed="81"/>
            <rFont val="Tahoma"/>
            <family val="2"/>
          </rPr>
          <t>hartmann:</t>
        </r>
        <r>
          <rPr>
            <sz val="12"/>
            <color indexed="81"/>
            <rFont val="Tahoma"/>
            <family val="2"/>
          </rPr>
          <t xml:space="preserve">
O = top layer (humus)
A = upper mineral layer (eluviation layer)
B = bottom mineral layer (clay accumulation)
R = Bedrock layer</t>
        </r>
      </text>
    </comment>
    <comment ref="E33" authorId="1">
      <text>
        <r>
          <rPr>
            <b/>
            <sz val="12"/>
            <color indexed="81"/>
            <rFont val="Tahoma"/>
            <family val="2"/>
          </rPr>
          <t>Hartmann:</t>
        </r>
        <r>
          <rPr>
            <sz val="12"/>
            <color indexed="81"/>
            <rFont val="Tahoma"/>
            <family val="2"/>
          </rPr>
          <t xml:space="preserve">
x ng per 0.01g of SDWE</t>
        </r>
      </text>
    </comment>
  </commentList>
</comments>
</file>

<file path=xl/sharedStrings.xml><?xml version="1.0" encoding="utf-8"?>
<sst xmlns="http://schemas.openxmlformats.org/spreadsheetml/2006/main" count="312" uniqueCount="124">
  <si>
    <t>C1AB</t>
  </si>
  <si>
    <t>C1Bt</t>
  </si>
  <si>
    <t>C2O</t>
  </si>
  <si>
    <t>C2Ae</t>
  </si>
  <si>
    <t>C2AB</t>
  </si>
  <si>
    <t>C2Bt</t>
  </si>
  <si>
    <t>C3O</t>
  </si>
  <si>
    <t>C3AB</t>
  </si>
  <si>
    <t>C3Bt</t>
  </si>
  <si>
    <t>C3Ae</t>
  </si>
  <si>
    <t>N1O</t>
  </si>
  <si>
    <t>N2Ahe</t>
  </si>
  <si>
    <t>N2Ae</t>
  </si>
  <si>
    <t>N2AB</t>
  </si>
  <si>
    <t>N2Bt</t>
  </si>
  <si>
    <t>N2O</t>
  </si>
  <si>
    <t>N1Ahe</t>
  </si>
  <si>
    <t>N1Ae</t>
  </si>
  <si>
    <t>N1AB</t>
  </si>
  <si>
    <t>N1Bt</t>
  </si>
  <si>
    <t>N3O</t>
  </si>
  <si>
    <t>N3Ae</t>
  </si>
  <si>
    <t>N3AB</t>
  </si>
  <si>
    <t>N3Bt</t>
  </si>
  <si>
    <t>Total Vol.</t>
  </si>
  <si>
    <t>10ng/ul</t>
  </si>
  <si>
    <t>25</t>
  </si>
  <si>
    <t>26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</si>
  <si>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</si>
  <si>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</si>
  <si>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</si>
  <si>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</si>
  <si>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</si>
  <si>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</si>
  <si>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</si>
  <si>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</si>
  <si>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</si>
  <si>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</si>
  <si>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</si>
  <si>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</si>
  <si>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</si>
  <si>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</si>
  <si>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</si>
  <si>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</si>
  <si>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</si>
  <si>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</si>
  <si>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</si>
  <si>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</si>
  <si>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</si>
  <si>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</si>
  <si>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</si>
  <si>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</si>
  <si>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Replicate</t>
  </si>
  <si>
    <t>O</t>
  </si>
  <si>
    <t>Sampling Date</t>
  </si>
  <si>
    <t>Extraction Date</t>
  </si>
  <si>
    <t>Sieving
Date</t>
  </si>
  <si>
    <t>Compaction
level</t>
  </si>
  <si>
    <t>Soil
layer</t>
  </si>
  <si>
    <t>Sample
No.</t>
  </si>
  <si>
    <t>R</t>
  </si>
  <si>
    <t>Input weight for extraction
[g]</t>
  </si>
  <si>
    <t>Forest management</t>
  </si>
  <si>
    <t>Volume after Concentration
[µl]</t>
  </si>
  <si>
    <t>A</t>
  </si>
  <si>
    <t>A'</t>
  </si>
  <si>
    <t>B</t>
  </si>
  <si>
    <t>27</t>
  </si>
  <si>
    <t>28</t>
  </si>
  <si>
    <t>O*</t>
  </si>
  <si>
    <t>A*</t>
  </si>
  <si>
    <t>Name</t>
    <phoneticPr fontId="34" type="noConversion"/>
  </si>
  <si>
    <t>Additional Buffer
[µl]</t>
  </si>
  <si>
    <t>Input weight
[g]</t>
  </si>
  <si>
    <t>Output weight
[g]</t>
  </si>
  <si>
    <t>Tare weight
[g]</t>
  </si>
  <si>
    <t>Dry weight
[g]</t>
  </si>
  <si>
    <t>Water content
[g]</t>
  </si>
  <si>
    <t>Water content
[%]</t>
  </si>
  <si>
    <t>DNA to protein ratio</t>
  </si>
  <si>
    <t>C</t>
  </si>
  <si>
    <t>N</t>
  </si>
  <si>
    <t>Label</t>
  </si>
  <si>
    <t>Target volume (SDWE)
[µl]</t>
  </si>
  <si>
    <r>
      <t>DNA concentration
[ng µl</t>
    </r>
    <r>
      <rPr>
        <b/>
        <vertAlign val="superscript"/>
        <sz val="10"/>
        <rFont val="Arial"/>
        <family val="2"/>
      </rPr>
      <t>-1</t>
    </r>
    <r>
      <rPr>
        <b/>
        <sz val="10"/>
        <rFont val="Arial"/>
        <family val="2"/>
      </rPr>
      <t>]</t>
    </r>
  </si>
  <si>
    <r>
      <t>DNA concentration
[µg</t>
    </r>
    <r>
      <rPr>
        <b/>
        <sz val="10"/>
        <color indexed="23"/>
        <rFont val="Arial"/>
        <family val="2"/>
      </rPr>
      <t>DNA</t>
    </r>
    <r>
      <rPr>
        <b/>
        <sz val="10"/>
        <rFont val="Arial"/>
        <family val="2"/>
      </rPr>
      <t xml:space="preserve"> g</t>
    </r>
    <r>
      <rPr>
        <b/>
        <sz val="10"/>
        <color indexed="23"/>
        <rFont val="Arial"/>
        <family val="2"/>
      </rPr>
      <t>SDWE</t>
    </r>
    <r>
      <rPr>
        <b/>
        <vertAlign val="superscript"/>
        <sz val="10"/>
        <rFont val="Arial"/>
        <family val="2"/>
      </rPr>
      <t>-1</t>
    </r>
    <r>
      <rPr>
        <b/>
        <sz val="10"/>
        <rFont val="Arial"/>
        <family val="2"/>
      </rPr>
      <t>]</t>
    </r>
  </si>
  <si>
    <t>DNA          ug/250ul</t>
  </si>
  <si>
    <t xml:space="preserve">                                                  </t>
  </si>
  <si>
    <t>#</t>
    <phoneticPr fontId="34" type="noConversion"/>
  </si>
  <si>
    <t xml:space="preserve">Additional buffer </t>
  </si>
  <si>
    <t>DNA concentration [10ng/ul]</t>
  </si>
  <si>
    <t>DNA ul</t>
  </si>
  <si>
    <t>C1O</t>
  </si>
  <si>
    <t>C1Ae</t>
  </si>
  <si>
    <t>LTSP Genomic DNA</t>
    <phoneticPr fontId="34" type="noConversion"/>
  </si>
  <si>
    <t>DNA extraction date</t>
    <phoneticPr fontId="34" type="noConversion"/>
  </si>
  <si>
    <t>LTSP Genomic DNA</t>
    <phoneticPr fontId="34" type="noConversion"/>
  </si>
  <si>
    <t>Concentration(ng/ul)</t>
  </si>
  <si>
    <t>195 ng/ul</t>
  </si>
  <si>
    <t>17.6 ng/ul</t>
  </si>
  <si>
    <t>63.2 ng/ul</t>
  </si>
  <si>
    <t>35.4 ng/ul</t>
  </si>
  <si>
    <t>163.1 ng/ul</t>
  </si>
  <si>
    <t>118.8 ng/ul</t>
  </si>
  <si>
    <t>79.1 ng/ul</t>
  </si>
  <si>
    <t>47.7 ng/ul</t>
  </si>
  <si>
    <t>200.9 ng/ul</t>
  </si>
  <si>
    <t>74.9 ng/ul</t>
  </si>
  <si>
    <t>125.6 ng/ul</t>
  </si>
  <si>
    <t>143.9 ng/ul</t>
  </si>
  <si>
    <t>351.6 ng/ul</t>
  </si>
  <si>
    <t>158.3 ng/ul</t>
  </si>
  <si>
    <t>126.5 ng/ul</t>
  </si>
  <si>
    <t>110.6 ng/ul</t>
  </si>
  <si>
    <t>71.5 ng/ul</t>
  </si>
  <si>
    <t>411 ng/ul</t>
  </si>
  <si>
    <t>299 ng/ul</t>
  </si>
  <si>
    <t>110.1 ng/ul</t>
  </si>
  <si>
    <t>77.5 ng/ul</t>
  </si>
  <si>
    <t>63.5 ng/ul</t>
  </si>
  <si>
    <t>743.6 ng/ul</t>
  </si>
  <si>
    <t>157.2 ng/ul</t>
  </si>
  <si>
    <t>134.1 ng/ul</t>
  </si>
  <si>
    <t>39.7 ng/ul</t>
  </si>
</sst>
</file>

<file path=xl/styles.xml><?xml version="1.0" encoding="utf-8"?>
<styleSheet xmlns="http://schemas.openxmlformats.org/spreadsheetml/2006/main">
  <numFmts count="5">
    <numFmt numFmtId="167" formatCode="0.000"/>
    <numFmt numFmtId="168" formatCode="##0.000"/>
    <numFmt numFmtId="169" formatCode="[$-1009]d\-mmm\-yy;@"/>
    <numFmt numFmtId="170" formatCode="##0.00"/>
    <numFmt numFmtId="171" formatCode="0.0"/>
  </numFmts>
  <fonts count="37">
    <font>
      <sz val="10"/>
      <name val="Arial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name val="Arial"/>
    </font>
    <font>
      <sz val="12"/>
      <name val="Arial"/>
    </font>
    <font>
      <b/>
      <sz val="10"/>
      <color indexed="12"/>
      <name val="Arial"/>
      <family val="2"/>
    </font>
    <font>
      <b/>
      <sz val="11"/>
      <color indexed="81"/>
      <name val="Tahoma"/>
      <family val="2"/>
    </font>
    <font>
      <sz val="11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indexed="81"/>
      <name val="Tahoma"/>
      <family val="2"/>
    </font>
    <font>
      <b/>
      <sz val="12"/>
      <color indexed="81"/>
      <name val="Tahoma"/>
      <family val="2"/>
    </font>
    <font>
      <b/>
      <sz val="10"/>
      <color indexed="9"/>
      <name val="Arial"/>
      <family val="2"/>
    </font>
    <font>
      <sz val="10"/>
      <color indexed="10"/>
      <name val="Arial"/>
      <family val="2"/>
    </font>
    <font>
      <b/>
      <sz val="10"/>
      <color indexed="23"/>
      <name val="Arial"/>
      <family val="2"/>
    </font>
    <font>
      <b/>
      <vertAlign val="superscript"/>
      <sz val="10"/>
      <name val="Arial"/>
      <family val="2"/>
    </font>
    <font>
      <sz val="10"/>
      <name val="Arial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17"/>
      <name val="Arial"/>
      <family val="2"/>
    </font>
    <font>
      <sz val="10"/>
      <color indexed="20"/>
      <name val="Arial"/>
      <family val="2"/>
    </font>
    <font>
      <sz val="10"/>
      <color indexed="60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b/>
      <sz val="10"/>
      <color indexed="52"/>
      <name val="Arial"/>
      <family val="2"/>
    </font>
    <font>
      <sz val="10"/>
      <color indexed="52"/>
      <name val="Arial"/>
      <family val="2"/>
    </font>
    <font>
      <i/>
      <sz val="10"/>
      <color indexed="23"/>
      <name val="Arial"/>
      <family val="2"/>
    </font>
    <font>
      <b/>
      <sz val="10"/>
      <color indexed="8"/>
      <name val="Arial"/>
      <family val="2"/>
    </font>
    <font>
      <sz val="10"/>
      <color indexed="9"/>
      <name val="Arial"/>
      <family val="2"/>
    </font>
    <font>
      <u/>
      <sz val="12.5"/>
      <color indexed="12"/>
      <name val="Arial"/>
    </font>
    <font>
      <sz val="12"/>
      <color indexed="12"/>
      <name val="Arial"/>
    </font>
    <font>
      <sz val="8"/>
      <name val="Verdana"/>
    </font>
    <font>
      <b/>
      <sz val="14"/>
      <name val="Arial"/>
    </font>
    <font>
      <sz val="1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3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4" borderId="0" applyNumberFormat="0" applyBorder="0" applyAlignment="0" applyProtection="0"/>
    <xf numFmtId="0" fontId="23" fillId="8" borderId="0" applyNumberFormat="0" applyBorder="0" applyAlignment="0" applyProtection="0"/>
    <xf numFmtId="0" fontId="27" fillId="25" borderId="27" applyNumberFormat="0" applyAlignment="0" applyProtection="0"/>
    <xf numFmtId="0" fontId="13" fillId="26" borderId="28" applyNumberFormat="0" applyAlignment="0" applyProtection="0"/>
    <xf numFmtId="0" fontId="29" fillId="0" borderId="0" applyNumberFormat="0" applyFill="0" applyBorder="0" applyAlignment="0" applyProtection="0"/>
    <xf numFmtId="0" fontId="22" fillId="9" borderId="0" applyNumberFormat="0" applyBorder="0" applyAlignment="0" applyProtection="0"/>
    <xf numFmtId="0" fontId="19" fillId="0" borderId="29" applyNumberFormat="0" applyFill="0" applyAlignment="0" applyProtection="0"/>
    <xf numFmtId="0" fontId="20" fillId="0" borderId="30" applyNumberFormat="0" applyFill="0" applyAlignment="0" applyProtection="0"/>
    <xf numFmtId="0" fontId="21" fillId="0" borderId="31" applyNumberFormat="0" applyFill="0" applyAlignment="0" applyProtection="0"/>
    <xf numFmtId="0" fontId="21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25" fillId="12" borderId="27" applyNumberFormat="0" applyAlignment="0" applyProtection="0"/>
    <xf numFmtId="0" fontId="28" fillId="0" borderId="32" applyNumberFormat="0" applyFill="0" applyAlignment="0" applyProtection="0"/>
    <xf numFmtId="0" fontId="24" fillId="27" borderId="0" applyNumberFormat="0" applyBorder="0" applyAlignment="0" applyProtection="0"/>
    <xf numFmtId="0" fontId="17" fillId="28" borderId="33" applyNumberFormat="0" applyFont="0" applyAlignment="0" applyProtection="0"/>
    <xf numFmtId="0" fontId="26" fillId="25" borderId="34" applyNumberFormat="0" applyAlignment="0" applyProtection="0"/>
    <xf numFmtId="0" fontId="18" fillId="0" borderId="0" applyNumberFormat="0" applyFill="0" applyBorder="0" applyAlignment="0" applyProtection="0"/>
    <xf numFmtId="0" fontId="30" fillId="0" borderId="35" applyNumberFormat="0" applyFill="0" applyAlignment="0" applyProtection="0"/>
    <xf numFmtId="0" fontId="14" fillId="0" borderId="0" applyNumberFormat="0" applyFill="0" applyBorder="0" applyAlignment="0" applyProtection="0"/>
  </cellStyleXfs>
  <cellXfs count="161">
    <xf numFmtId="0" fontId="0" fillId="0" borderId="0" xfId="0"/>
    <xf numFmtId="49" fontId="2" fillId="3" borderId="4" xfId="0" applyNumberFormat="1" applyFont="1" applyFill="1" applyBorder="1" applyAlignment="1">
      <alignment horizontal="center" vertical="top" wrapText="1"/>
    </xf>
    <xf numFmtId="49" fontId="2" fillId="3" borderId="5" xfId="0" applyNumberFormat="1" applyFont="1" applyFill="1" applyBorder="1" applyAlignment="1">
      <alignment horizontal="center" vertical="top" wrapText="1"/>
    </xf>
    <xf numFmtId="49" fontId="6" fillId="3" borderId="5" xfId="0" applyNumberFormat="1" applyFont="1" applyFill="1" applyBorder="1" applyAlignment="1">
      <alignment horizontal="center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49" fontId="2" fillId="3" borderId="7" xfId="0" applyNumberFormat="1" applyFont="1" applyFill="1" applyBorder="1" applyAlignment="1">
      <alignment horizontal="center" vertical="top" wrapText="1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69" fontId="4" fillId="0" borderId="9" xfId="0" applyNumberFormat="1" applyFont="1" applyBorder="1" applyAlignment="1">
      <alignment horizontal="center" vertical="center"/>
    </xf>
    <xf numFmtId="170" fontId="4" fillId="0" borderId="9" xfId="0" applyNumberFormat="1" applyFont="1" applyBorder="1" applyAlignment="1">
      <alignment horizontal="center" vertical="center"/>
    </xf>
    <xf numFmtId="167" fontId="3" fillId="0" borderId="9" xfId="0" applyNumberFormat="1" applyFont="1" applyBorder="1" applyAlignment="1">
      <alignment horizontal="center" vertical="center"/>
    </xf>
    <xf numFmtId="167" fontId="3" fillId="0" borderId="10" xfId="0" applyNumberFormat="1" applyFont="1" applyBorder="1" applyAlignment="1">
      <alignment horizontal="center" vertical="center"/>
    </xf>
    <xf numFmtId="2" fontId="4" fillId="0" borderId="12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49" fontId="4" fillId="0" borderId="13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9" fontId="4" fillId="0" borderId="11" xfId="0" applyNumberFormat="1" applyFont="1" applyBorder="1" applyAlignment="1">
      <alignment horizontal="center" vertical="center"/>
    </xf>
    <xf numFmtId="170" fontId="4" fillId="0" borderId="15" xfId="0" applyNumberFormat="1" applyFont="1" applyBorder="1" applyAlignment="1">
      <alignment horizontal="center" vertical="center"/>
    </xf>
    <xf numFmtId="170" fontId="4" fillId="0" borderId="11" xfId="0" applyNumberFormat="1" applyFont="1" applyBorder="1" applyAlignment="1">
      <alignment horizontal="center" vertical="center"/>
    </xf>
    <xf numFmtId="167" fontId="3" fillId="0" borderId="11" xfId="0" applyNumberFormat="1" applyFont="1" applyBorder="1" applyAlignment="1">
      <alignment horizontal="center" vertical="center"/>
    </xf>
    <xf numFmtId="167" fontId="3" fillId="0" borderId="14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" fontId="4" fillId="0" borderId="11" xfId="0" applyNumberFormat="1" applyFont="1" applyBorder="1" applyAlignment="1">
      <alignment horizontal="center" vertical="center"/>
    </xf>
    <xf numFmtId="169" fontId="4" fillId="0" borderId="15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0" fontId="4" fillId="0" borderId="1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49" fontId="4" fillId="0" borderId="20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169" fontId="4" fillId="0" borderId="21" xfId="0" applyNumberFormat="1" applyFont="1" applyBorder="1" applyAlignment="1">
      <alignment horizontal="center" vertical="center"/>
    </xf>
    <xf numFmtId="169" fontId="4" fillId="0" borderId="23" xfId="0" applyNumberFormat="1" applyFont="1" applyBorder="1" applyAlignment="1">
      <alignment horizontal="center" vertical="center"/>
    </xf>
    <xf numFmtId="170" fontId="4" fillId="0" borderId="21" xfId="0" applyNumberFormat="1" applyFont="1" applyFill="1" applyBorder="1" applyAlignment="1">
      <alignment horizontal="center" vertical="center"/>
    </xf>
    <xf numFmtId="167" fontId="3" fillId="0" borderId="21" xfId="0" applyNumberFormat="1" applyFont="1" applyBorder="1" applyAlignment="1">
      <alignment horizontal="center" vertical="center"/>
    </xf>
    <xf numFmtId="167" fontId="3" fillId="0" borderId="22" xfId="0" applyNumberFormat="1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1" fontId="3" fillId="0" borderId="21" xfId="0" applyNumberFormat="1" applyFont="1" applyBorder="1" applyAlignment="1">
      <alignment horizontal="center" vertical="center"/>
    </xf>
    <xf numFmtId="1" fontId="4" fillId="0" borderId="21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14" fontId="4" fillId="0" borderId="0" xfId="0" applyNumberFormat="1" applyFont="1" applyBorder="1" applyAlignment="1">
      <alignment horizontal="center" vertical="center"/>
    </xf>
    <xf numFmtId="168" fontId="4" fillId="0" borderId="0" xfId="0" applyNumberFormat="1" applyFont="1" applyFill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171" fontId="3" fillId="0" borderId="10" xfId="0" applyNumberFormat="1" applyFont="1" applyBorder="1" applyAlignment="1">
      <alignment horizontal="center" vertical="center"/>
    </xf>
    <xf numFmtId="171" fontId="3" fillId="0" borderId="14" xfId="0" applyNumberFormat="1" applyFont="1" applyBorder="1" applyAlignment="1">
      <alignment horizontal="center" vertical="center"/>
    </xf>
    <xf numFmtId="171" fontId="3" fillId="0" borderId="22" xfId="0" applyNumberFormat="1" applyFont="1" applyBorder="1" applyAlignment="1">
      <alignment horizontal="center" vertical="center"/>
    </xf>
    <xf numFmtId="2" fontId="3" fillId="0" borderId="14" xfId="0" applyNumberFormat="1" applyFont="1" applyBorder="1" applyAlignment="1">
      <alignment horizontal="center" vertical="center"/>
    </xf>
    <xf numFmtId="2" fontId="3" fillId="0" borderId="22" xfId="0" applyNumberFormat="1" applyFont="1" applyBorder="1" applyAlignment="1">
      <alignment horizontal="center" vertical="center"/>
    </xf>
    <xf numFmtId="169" fontId="4" fillId="0" borderId="25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49" fontId="2" fillId="4" borderId="7" xfId="0" applyNumberFormat="1" applyFont="1" applyFill="1" applyBorder="1" applyAlignment="1">
      <alignment horizontal="center" vertical="top" wrapText="1"/>
    </xf>
    <xf numFmtId="171" fontId="3" fillId="0" borderId="5" xfId="0" applyNumberFormat="1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69" fontId="4" fillId="0" borderId="17" xfId="0" applyNumberFormat="1" applyFont="1" applyBorder="1" applyAlignment="1">
      <alignment horizontal="center" vertical="center"/>
    </xf>
    <xf numFmtId="170" fontId="4" fillId="0" borderId="17" xfId="0" applyNumberFormat="1" applyFont="1" applyBorder="1" applyAlignment="1">
      <alignment horizontal="center" vertical="center"/>
    </xf>
    <xf numFmtId="167" fontId="3" fillId="0" borderId="17" xfId="0" applyNumberFormat="1" applyFont="1" applyBorder="1" applyAlignment="1">
      <alignment horizontal="center" vertical="center"/>
    </xf>
    <xf numFmtId="167" fontId="3" fillId="0" borderId="18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1" fontId="3" fillId="0" borderId="17" xfId="0" applyNumberFormat="1" applyFont="1" applyBorder="1" applyAlignment="1">
      <alignment horizontal="center" vertical="center"/>
    </xf>
    <xf numFmtId="1" fontId="4" fillId="0" borderId="17" xfId="0" applyNumberFormat="1" applyFont="1" applyBorder="1" applyAlignment="1">
      <alignment horizontal="center" vertical="center"/>
    </xf>
    <xf numFmtId="171" fontId="3" fillId="0" borderId="18" xfId="0" applyNumberFormat="1" applyFont="1" applyBorder="1" applyAlignment="1">
      <alignment horizontal="center" vertical="center"/>
    </xf>
    <xf numFmtId="171" fontId="3" fillId="0" borderId="19" xfId="0" applyNumberFormat="1" applyFont="1" applyBorder="1" applyAlignment="1">
      <alignment horizontal="center" vertical="center"/>
    </xf>
    <xf numFmtId="2" fontId="3" fillId="0" borderId="18" xfId="0" applyNumberFormat="1" applyFont="1" applyBorder="1" applyAlignment="1">
      <alignment horizontal="center" vertical="center"/>
    </xf>
    <xf numFmtId="169" fontId="4" fillId="0" borderId="26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0" fontId="4" fillId="0" borderId="17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49" fontId="5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1" fontId="33" fillId="0" borderId="1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49" fontId="5" fillId="0" borderId="13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171" fontId="33" fillId="0" borderId="14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71" fontId="33" fillId="0" borderId="18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49" fontId="5" fillId="0" borderId="20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171" fontId="33" fillId="0" borderId="22" xfId="0" applyNumberFormat="1" applyFont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171" fontId="33" fillId="6" borderId="14" xfId="0" applyNumberFormat="1" applyFont="1" applyFill="1" applyBorder="1" applyAlignment="1">
      <alignment horizontal="center" vertical="center"/>
    </xf>
    <xf numFmtId="0" fontId="5" fillId="6" borderId="0" xfId="0" applyFont="1" applyFill="1" applyBorder="1" applyAlignment="1">
      <alignment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5" borderId="0" xfId="0" applyFont="1" applyFill="1" applyBorder="1" applyAlignment="1">
      <alignment vertical="center"/>
    </xf>
    <xf numFmtId="0" fontId="5" fillId="5" borderId="3" xfId="0" applyFont="1" applyFill="1" applyBorder="1" applyAlignment="1">
      <alignment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171" fontId="3" fillId="2" borderId="10" xfId="0" applyNumberFormat="1" applyFont="1" applyFill="1" applyBorder="1" applyAlignment="1">
      <alignment horizontal="center" vertical="center"/>
    </xf>
    <xf numFmtId="171" fontId="3" fillId="2" borderId="14" xfId="0" applyNumberFormat="1" applyFont="1" applyFill="1" applyBorder="1" applyAlignment="1">
      <alignment horizontal="center" vertical="center"/>
    </xf>
    <xf numFmtId="171" fontId="3" fillId="2" borderId="18" xfId="0" applyNumberFormat="1" applyFont="1" applyFill="1" applyBorder="1" applyAlignment="1">
      <alignment horizontal="center" vertical="center"/>
    </xf>
    <xf numFmtId="171" fontId="3" fillId="2" borderId="22" xfId="0" applyNumberFormat="1" applyFont="1" applyFill="1" applyBorder="1" applyAlignment="1">
      <alignment horizontal="center" vertical="center"/>
    </xf>
    <xf numFmtId="49" fontId="4" fillId="0" borderId="1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9" fontId="4" fillId="0" borderId="11" xfId="0" applyNumberFormat="1" applyFont="1" applyFill="1" applyBorder="1" applyAlignment="1">
      <alignment horizontal="center" vertical="center"/>
    </xf>
    <xf numFmtId="169" fontId="4" fillId="0" borderId="15" xfId="0" applyNumberFormat="1" applyFont="1" applyFill="1" applyBorder="1" applyAlignment="1">
      <alignment horizontal="center" vertical="center"/>
    </xf>
    <xf numFmtId="167" fontId="3" fillId="0" borderId="11" xfId="0" applyNumberFormat="1" applyFont="1" applyFill="1" applyBorder="1" applyAlignment="1">
      <alignment horizontal="center" vertical="center"/>
    </xf>
    <xf numFmtId="167" fontId="3" fillId="0" borderId="14" xfId="0" applyNumberFormat="1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4" fillId="0" borderId="11" xfId="0" applyNumberFormat="1" applyFont="1" applyFill="1" applyBorder="1" applyAlignment="1">
      <alignment horizontal="center" vertical="center"/>
    </xf>
    <xf numFmtId="171" fontId="3" fillId="0" borderId="14" xfId="0" applyNumberFormat="1" applyFont="1" applyFill="1" applyBorder="1" applyAlignment="1">
      <alignment horizontal="center" vertical="center"/>
    </xf>
    <xf numFmtId="49" fontId="4" fillId="0" borderId="20" xfId="0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169" fontId="4" fillId="0" borderId="21" xfId="0" applyNumberFormat="1" applyFont="1" applyFill="1" applyBorder="1" applyAlignment="1">
      <alignment horizontal="center" vertical="center"/>
    </xf>
    <xf numFmtId="169" fontId="4" fillId="0" borderId="23" xfId="0" applyNumberFormat="1" applyFont="1" applyFill="1" applyBorder="1" applyAlignment="1">
      <alignment horizontal="center" vertical="center"/>
    </xf>
    <xf numFmtId="167" fontId="3" fillId="0" borderId="21" xfId="0" applyNumberFormat="1" applyFont="1" applyFill="1" applyBorder="1" applyAlignment="1">
      <alignment horizontal="center" vertical="center"/>
    </xf>
    <xf numFmtId="167" fontId="3" fillId="0" borderId="22" xfId="0" applyNumberFormat="1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1" fontId="3" fillId="0" borderId="21" xfId="0" applyNumberFormat="1" applyFont="1" applyFill="1" applyBorder="1" applyAlignment="1">
      <alignment horizontal="center" vertical="center"/>
    </xf>
    <xf numFmtId="1" fontId="4" fillId="0" borderId="21" xfId="0" applyNumberFormat="1" applyFont="1" applyFill="1" applyBorder="1" applyAlignment="1">
      <alignment horizontal="center" vertical="center"/>
    </xf>
    <xf numFmtId="171" fontId="3" fillId="0" borderId="22" xfId="0" applyNumberFormat="1" applyFont="1" applyFill="1" applyBorder="1" applyAlignment="1">
      <alignment horizontal="center" vertical="center"/>
    </xf>
    <xf numFmtId="0" fontId="4" fillId="0" borderId="0" xfId="0" applyFont="1"/>
    <xf numFmtId="0" fontId="4" fillId="0" borderId="3" xfId="0" applyFon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4" fillId="0" borderId="2" xfId="0" applyFont="1" applyBorder="1"/>
    <xf numFmtId="171" fontId="0" fillId="0" borderId="0" xfId="0" applyNumberFormat="1" applyFont="1"/>
    <xf numFmtId="171" fontId="0" fillId="0" borderId="1" xfId="0" applyNumberFormat="1" applyBorder="1"/>
    <xf numFmtId="171" fontId="0" fillId="0" borderId="3" xfId="0" applyNumberFormat="1" applyFont="1" applyBorder="1"/>
    <xf numFmtId="0" fontId="4" fillId="0" borderId="2" xfId="0" applyFont="1" applyFill="1" applyBorder="1"/>
    <xf numFmtId="0" fontId="4" fillId="0" borderId="0" xfId="0" applyFont="1" applyFill="1"/>
    <xf numFmtId="0" fontId="4" fillId="0" borderId="3" xfId="0" applyFont="1" applyFill="1" applyBorder="1"/>
    <xf numFmtId="0" fontId="4" fillId="0" borderId="0" xfId="0" applyFont="1" applyFill="1" applyBorder="1"/>
    <xf numFmtId="0" fontId="35" fillId="0" borderId="0" xfId="0" applyFont="1" applyFill="1"/>
    <xf numFmtId="0" fontId="4" fillId="0" borderId="2" xfId="0" applyFont="1" applyFill="1" applyBorder="1" applyAlignment="1">
      <alignment horizontal="center"/>
    </xf>
    <xf numFmtId="14" fontId="4" fillId="0" borderId="0" xfId="0" applyNumberFormat="1" applyFont="1" applyFill="1" applyAlignment="1">
      <alignment horizontal="center"/>
    </xf>
    <xf numFmtId="14" fontId="4" fillId="0" borderId="0" xfId="0" applyNumberFormat="1" applyFont="1" applyFill="1" applyBorder="1" applyAlignment="1">
      <alignment horizontal="center"/>
    </xf>
    <xf numFmtId="14" fontId="0" fillId="0" borderId="0" xfId="0" applyNumberFormat="1" applyAlignment="1">
      <alignment horizontal="center"/>
    </xf>
    <xf numFmtId="14" fontId="4" fillId="0" borderId="3" xfId="0" applyNumberFormat="1" applyFont="1" applyFill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0" fontId="0" fillId="0" borderId="6" xfId="0" applyBorder="1" applyAlignment="1">
      <alignment vertical="center"/>
    </xf>
    <xf numFmtId="0" fontId="0" fillId="0" borderId="2" xfId="0" applyFill="1" applyBorder="1"/>
    <xf numFmtId="0" fontId="0" fillId="0" borderId="0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36" fillId="0" borderId="0" xfId="0" applyFont="1" applyFill="1" applyBorder="1" applyAlignment="1">
      <alignment horizontal="center"/>
    </xf>
    <xf numFmtId="0" fontId="36" fillId="0" borderId="3" xfId="0" applyFont="1" applyFill="1" applyBorder="1" applyAlignment="1">
      <alignment horizontal="center"/>
    </xf>
  </cellXfs>
  <cellStyles count="4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Hyperlink_DW+Extraction+Quantification.xls Chart 1" xfId="34"/>
    <cellStyle name="Input" xfId="35"/>
    <cellStyle name="Linked Cell" xfId="36"/>
    <cellStyle name="Neutral" xfId="37"/>
    <cellStyle name="Normal" xfId="0" builtinId="0"/>
    <cellStyle name="Note" xfId="38"/>
    <cellStyle name="Output" xfId="39"/>
    <cellStyle name="Title" xfId="40"/>
    <cellStyle name="Total" xfId="41"/>
    <cellStyle name="Warning Text" xfId="42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tabSelected="1" zoomScale="125" workbookViewId="0">
      <selection activeCell="C28" sqref="C28"/>
    </sheetView>
  </sheetViews>
  <sheetFormatPr defaultColWidth="11.42578125" defaultRowHeight="12.75"/>
  <cols>
    <col min="1" max="1" width="4" style="138" customWidth="1"/>
    <col min="2" max="2" width="16.85546875" style="145" customWidth="1"/>
    <col min="3" max="3" width="16.42578125" style="145" bestFit="1" customWidth="1"/>
    <col min="4" max="4" width="16.140625" style="145" bestFit="1" customWidth="1"/>
    <col min="5" max="5" width="18.140625" style="135" bestFit="1" customWidth="1"/>
    <col min="6" max="6" width="18.140625" style="135" customWidth="1"/>
    <col min="7" max="7" width="26.28515625" bestFit="1" customWidth="1"/>
  </cols>
  <sheetData>
    <row r="1" spans="1:7" ht="18">
      <c r="B1" s="148" t="s">
        <v>94</v>
      </c>
    </row>
    <row r="2" spans="1:7" ht="13.5" thickBot="1">
      <c r="A2" s="137" t="s">
        <v>88</v>
      </c>
      <c r="B2" s="144" t="s">
        <v>71</v>
      </c>
      <c r="C2" s="156" t="s">
        <v>97</v>
      </c>
      <c r="D2" s="149" t="s">
        <v>95</v>
      </c>
      <c r="E2" s="140"/>
      <c r="F2" s="140"/>
      <c r="G2" s="142"/>
    </row>
    <row r="3" spans="1:7">
      <c r="A3" s="138">
        <v>1</v>
      </c>
      <c r="B3" s="145" t="s">
        <v>92</v>
      </c>
      <c r="C3" s="157" t="s">
        <v>98</v>
      </c>
      <c r="D3" s="150">
        <v>37915</v>
      </c>
      <c r="E3" s="145" t="s">
        <v>96</v>
      </c>
      <c r="G3" s="141"/>
    </row>
    <row r="4" spans="1:7">
      <c r="A4" s="138">
        <v>2</v>
      </c>
      <c r="B4" s="145" t="s">
        <v>93</v>
      </c>
      <c r="C4" s="157" t="s">
        <v>99</v>
      </c>
      <c r="D4" s="150">
        <v>37915</v>
      </c>
      <c r="E4" s="145" t="s">
        <v>96</v>
      </c>
      <c r="G4" s="141"/>
    </row>
    <row r="5" spans="1:7">
      <c r="A5" s="138">
        <v>3</v>
      </c>
      <c r="B5" s="145" t="s">
        <v>0</v>
      </c>
      <c r="C5" s="157" t="s">
        <v>100</v>
      </c>
      <c r="D5" s="150">
        <v>37915</v>
      </c>
      <c r="E5" s="145" t="s">
        <v>96</v>
      </c>
      <c r="G5" s="141"/>
    </row>
    <row r="6" spans="1:7">
      <c r="A6" s="139">
        <v>4</v>
      </c>
      <c r="B6" s="146" t="s">
        <v>1</v>
      </c>
      <c r="C6" s="158" t="s">
        <v>101</v>
      </c>
      <c r="D6" s="153">
        <v>37915</v>
      </c>
      <c r="E6" s="146" t="s">
        <v>96</v>
      </c>
      <c r="F6" s="136"/>
      <c r="G6" s="143"/>
    </row>
    <row r="7" spans="1:7">
      <c r="A7" s="138">
        <v>5</v>
      </c>
      <c r="B7" s="145" t="s">
        <v>2</v>
      </c>
      <c r="C7" s="159" t="s">
        <v>102</v>
      </c>
      <c r="D7" s="151">
        <v>37930</v>
      </c>
      <c r="E7" s="145" t="s">
        <v>96</v>
      </c>
      <c r="G7" s="141"/>
    </row>
    <row r="8" spans="1:7">
      <c r="A8" s="138">
        <v>6</v>
      </c>
      <c r="B8" s="145" t="s">
        <v>3</v>
      </c>
      <c r="C8" s="159" t="s">
        <v>103</v>
      </c>
      <c r="D8" s="151">
        <v>37930</v>
      </c>
      <c r="E8" s="145" t="s">
        <v>96</v>
      </c>
      <c r="G8" s="141"/>
    </row>
    <row r="9" spans="1:7">
      <c r="A9" s="138">
        <v>7</v>
      </c>
      <c r="B9" s="145" t="s">
        <v>4</v>
      </c>
      <c r="C9" s="159" t="s">
        <v>104</v>
      </c>
      <c r="D9" s="151">
        <v>37929</v>
      </c>
      <c r="E9" s="145" t="s">
        <v>96</v>
      </c>
      <c r="G9" s="141"/>
    </row>
    <row r="10" spans="1:7">
      <c r="A10" s="139">
        <v>8</v>
      </c>
      <c r="B10" s="146" t="s">
        <v>5</v>
      </c>
      <c r="C10" s="160" t="s">
        <v>105</v>
      </c>
      <c r="D10" s="153">
        <v>37929</v>
      </c>
      <c r="E10" s="146" t="s">
        <v>96</v>
      </c>
      <c r="F10" s="136"/>
      <c r="G10" s="143"/>
    </row>
    <row r="11" spans="1:7">
      <c r="A11" s="138">
        <v>9</v>
      </c>
      <c r="B11" s="145" t="s">
        <v>6</v>
      </c>
      <c r="C11" s="159" t="s">
        <v>106</v>
      </c>
      <c r="D11" s="150">
        <v>37915</v>
      </c>
      <c r="E11" s="145" t="s">
        <v>96</v>
      </c>
      <c r="G11" s="141"/>
    </row>
    <row r="12" spans="1:7">
      <c r="A12" s="138">
        <v>10</v>
      </c>
      <c r="B12" s="145" t="s">
        <v>9</v>
      </c>
      <c r="C12" s="159" t="s">
        <v>107</v>
      </c>
      <c r="D12" s="150">
        <v>37915</v>
      </c>
      <c r="E12" s="145" t="s">
        <v>96</v>
      </c>
      <c r="G12" s="141"/>
    </row>
    <row r="13" spans="1:7">
      <c r="A13" s="138">
        <v>11</v>
      </c>
      <c r="B13" s="145" t="s">
        <v>7</v>
      </c>
      <c r="C13" s="159" t="s">
        <v>108</v>
      </c>
      <c r="D13" s="150">
        <v>37915</v>
      </c>
      <c r="E13" s="145" t="s">
        <v>96</v>
      </c>
      <c r="G13" s="141"/>
    </row>
    <row r="14" spans="1:7">
      <c r="A14" s="139">
        <v>12</v>
      </c>
      <c r="B14" s="146" t="s">
        <v>8</v>
      </c>
      <c r="C14" s="160" t="s">
        <v>109</v>
      </c>
      <c r="D14" s="153">
        <v>37915</v>
      </c>
      <c r="E14" s="146" t="s">
        <v>96</v>
      </c>
      <c r="F14" s="136"/>
      <c r="G14" s="143"/>
    </row>
    <row r="15" spans="1:7">
      <c r="A15" s="138">
        <v>13</v>
      </c>
      <c r="B15" s="147" t="s">
        <v>10</v>
      </c>
      <c r="C15" s="159" t="s">
        <v>110</v>
      </c>
      <c r="D15" s="151">
        <v>37926</v>
      </c>
      <c r="E15" s="145" t="s">
        <v>96</v>
      </c>
      <c r="G15" s="141"/>
    </row>
    <row r="16" spans="1:7">
      <c r="A16" s="138">
        <v>14</v>
      </c>
      <c r="B16" s="147" t="s">
        <v>16</v>
      </c>
      <c r="C16" s="159" t="s">
        <v>111</v>
      </c>
      <c r="D16" s="151">
        <v>37926</v>
      </c>
      <c r="E16" s="145" t="s">
        <v>96</v>
      </c>
      <c r="G16" s="141"/>
    </row>
    <row r="17" spans="1:7">
      <c r="A17" s="138">
        <v>15</v>
      </c>
      <c r="B17" s="147" t="s">
        <v>17</v>
      </c>
      <c r="C17" s="159" t="s">
        <v>112</v>
      </c>
      <c r="D17" s="152">
        <v>37926</v>
      </c>
      <c r="E17" s="145" t="s">
        <v>96</v>
      </c>
      <c r="G17" s="141"/>
    </row>
    <row r="18" spans="1:7">
      <c r="A18" s="138">
        <v>16</v>
      </c>
      <c r="B18" s="147" t="s">
        <v>18</v>
      </c>
      <c r="C18" s="159" t="s">
        <v>113</v>
      </c>
      <c r="D18" s="152">
        <v>37926</v>
      </c>
      <c r="E18" s="145" t="s">
        <v>96</v>
      </c>
      <c r="G18" s="141"/>
    </row>
    <row r="19" spans="1:7">
      <c r="A19" s="139">
        <v>17</v>
      </c>
      <c r="B19" s="146" t="s">
        <v>19</v>
      </c>
      <c r="C19" s="160" t="s">
        <v>114</v>
      </c>
      <c r="D19" s="154">
        <v>37926</v>
      </c>
      <c r="E19" s="146" t="s">
        <v>96</v>
      </c>
      <c r="F19" s="136"/>
      <c r="G19" s="143"/>
    </row>
    <row r="20" spans="1:7">
      <c r="A20" s="138">
        <v>18</v>
      </c>
      <c r="B20" s="147" t="s">
        <v>15</v>
      </c>
      <c r="C20" s="159" t="s">
        <v>115</v>
      </c>
      <c r="D20" s="152">
        <v>37926</v>
      </c>
      <c r="E20" s="145" t="s">
        <v>96</v>
      </c>
      <c r="G20" s="141"/>
    </row>
    <row r="21" spans="1:7">
      <c r="A21" s="138">
        <v>19</v>
      </c>
      <c r="B21" s="147" t="s">
        <v>11</v>
      </c>
      <c r="C21" s="159" t="s">
        <v>116</v>
      </c>
      <c r="D21" s="152">
        <v>37926</v>
      </c>
      <c r="E21" s="145" t="s">
        <v>96</v>
      </c>
      <c r="G21" s="141"/>
    </row>
    <row r="22" spans="1:7">
      <c r="A22" s="138">
        <v>20</v>
      </c>
      <c r="B22" s="147" t="s">
        <v>12</v>
      </c>
      <c r="C22" s="159" t="s">
        <v>117</v>
      </c>
      <c r="D22" s="152">
        <v>37926</v>
      </c>
      <c r="E22" s="145" t="s">
        <v>96</v>
      </c>
      <c r="G22" s="141"/>
    </row>
    <row r="23" spans="1:7">
      <c r="A23" s="138">
        <v>21</v>
      </c>
      <c r="B23" s="147" t="s">
        <v>13</v>
      </c>
      <c r="C23" s="159" t="s">
        <v>118</v>
      </c>
      <c r="D23" s="152">
        <v>37926</v>
      </c>
      <c r="E23" s="145" t="s">
        <v>96</v>
      </c>
      <c r="G23" s="141"/>
    </row>
    <row r="24" spans="1:7">
      <c r="A24" s="139">
        <v>22</v>
      </c>
      <c r="B24" s="146" t="s">
        <v>14</v>
      </c>
      <c r="C24" s="160" t="s">
        <v>119</v>
      </c>
      <c r="D24" s="154">
        <v>37926</v>
      </c>
      <c r="E24" s="146" t="s">
        <v>96</v>
      </c>
      <c r="F24" s="136"/>
      <c r="G24" s="143"/>
    </row>
    <row r="25" spans="1:7">
      <c r="A25" s="138">
        <v>23</v>
      </c>
      <c r="B25" s="147" t="s">
        <v>20</v>
      </c>
      <c r="C25" s="159" t="s">
        <v>120</v>
      </c>
      <c r="D25" s="152">
        <v>37929</v>
      </c>
      <c r="E25" s="145" t="s">
        <v>96</v>
      </c>
      <c r="G25" s="141"/>
    </row>
    <row r="26" spans="1:7">
      <c r="A26" s="138">
        <v>24</v>
      </c>
      <c r="B26" s="147" t="s">
        <v>21</v>
      </c>
      <c r="C26" s="159" t="s">
        <v>121</v>
      </c>
      <c r="D26" s="152">
        <v>37929</v>
      </c>
      <c r="E26" s="145" t="s">
        <v>96</v>
      </c>
      <c r="G26" s="141"/>
    </row>
    <row r="27" spans="1:7">
      <c r="A27" s="138">
        <v>25</v>
      </c>
      <c r="B27" s="147" t="s">
        <v>22</v>
      </c>
      <c r="C27" s="159" t="s">
        <v>122</v>
      </c>
      <c r="D27" s="152">
        <v>37929</v>
      </c>
      <c r="E27" s="145" t="s">
        <v>96</v>
      </c>
      <c r="G27" s="141"/>
    </row>
    <row r="28" spans="1:7">
      <c r="A28" s="139">
        <v>26</v>
      </c>
      <c r="B28" s="146" t="s">
        <v>23</v>
      </c>
      <c r="C28" s="160" t="s">
        <v>123</v>
      </c>
      <c r="D28" s="154">
        <v>37929</v>
      </c>
      <c r="E28" s="146" t="s">
        <v>96</v>
      </c>
      <c r="F28" s="136"/>
      <c r="G28" s="143"/>
    </row>
  </sheetData>
  <phoneticPr fontId="34" type="noConversion"/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W61"/>
  <sheetViews>
    <sheetView zoomScale="85" zoomScaleNormal="85" zoomScaleSheetLayoutView="85" zoomScalePageLayoutView="85" workbookViewId="0">
      <pane ySplit="1" topLeftCell="A2" activePane="bottomLeft" state="frozen"/>
      <selection pane="bottomLeft" activeCell="P35" sqref="P35"/>
    </sheetView>
  </sheetViews>
  <sheetFormatPr defaultColWidth="11.42578125" defaultRowHeight="12.75"/>
  <cols>
    <col min="1" max="1" width="7.7109375" style="6" customWidth="1"/>
    <col min="2" max="2" width="13.7109375" style="6" customWidth="1"/>
    <col min="3" max="3" width="12.7109375" style="6" customWidth="1"/>
    <col min="4" max="4" width="8.7109375" style="6" customWidth="1"/>
    <col min="5" max="5" width="10.7109375" style="6" customWidth="1"/>
    <col min="6" max="6" width="8.7109375" style="6" customWidth="1"/>
    <col min="7" max="9" width="10.7109375" style="6" customWidth="1"/>
    <col min="10" max="12" width="9.7109375" style="6" customWidth="1"/>
    <col min="13" max="15" width="9.7109375" style="7" customWidth="1"/>
    <col min="16" max="18" width="14.7109375" style="7" customWidth="1"/>
    <col min="19" max="19" width="10.7109375" style="7" customWidth="1"/>
    <col min="20" max="22" width="16.7109375" style="7" customWidth="1"/>
    <col min="23" max="23" width="12.7109375" style="7" customWidth="1"/>
    <col min="24" max="16384" width="11.42578125" style="6"/>
  </cols>
  <sheetData>
    <row r="1" spans="1:23" s="8" customFormat="1" ht="42" customHeight="1" thickBot="1">
      <c r="A1" s="1" t="s">
        <v>59</v>
      </c>
      <c r="B1" s="2" t="s">
        <v>62</v>
      </c>
      <c r="C1" s="2" t="s">
        <v>57</v>
      </c>
      <c r="D1" s="2" t="s">
        <v>58</v>
      </c>
      <c r="E1" s="2" t="s">
        <v>52</v>
      </c>
      <c r="F1" s="2" t="s">
        <v>82</v>
      </c>
      <c r="G1" s="2" t="s">
        <v>54</v>
      </c>
      <c r="H1" s="2" t="s">
        <v>56</v>
      </c>
      <c r="I1" s="2" t="s">
        <v>55</v>
      </c>
      <c r="J1" s="2" t="s">
        <v>73</v>
      </c>
      <c r="K1" s="2" t="s">
        <v>74</v>
      </c>
      <c r="L1" s="2" t="s">
        <v>75</v>
      </c>
      <c r="M1" s="3" t="s">
        <v>76</v>
      </c>
      <c r="N1" s="3" t="s">
        <v>77</v>
      </c>
      <c r="O1" s="3" t="s">
        <v>78</v>
      </c>
      <c r="P1" s="2" t="s">
        <v>61</v>
      </c>
      <c r="Q1" s="3" t="s">
        <v>83</v>
      </c>
      <c r="R1" s="2" t="s">
        <v>63</v>
      </c>
      <c r="S1" s="4" t="s">
        <v>72</v>
      </c>
      <c r="T1" s="5" t="s">
        <v>84</v>
      </c>
      <c r="U1" s="61" t="s">
        <v>86</v>
      </c>
      <c r="V1" s="5" t="s">
        <v>85</v>
      </c>
      <c r="W1" s="5" t="s">
        <v>79</v>
      </c>
    </row>
    <row r="2" spans="1:23" s="20" customFormat="1" ht="20.100000000000001" customHeight="1" thickBot="1">
      <c r="A2" s="9" t="s">
        <v>43</v>
      </c>
      <c r="B2" s="10" t="s">
        <v>80</v>
      </c>
      <c r="C2" s="10">
        <v>3</v>
      </c>
      <c r="D2" s="10" t="s">
        <v>53</v>
      </c>
      <c r="E2" s="11">
        <v>1</v>
      </c>
      <c r="F2" s="108" t="str">
        <f>CONCATENATE(B2,C2,"-",D2,"-",E2)</f>
        <v>C3-O-1</v>
      </c>
      <c r="G2" s="12">
        <v>39315</v>
      </c>
      <c r="H2" s="12">
        <v>39377</v>
      </c>
      <c r="I2" s="12">
        <v>39377</v>
      </c>
      <c r="J2" s="13">
        <v>4.99</v>
      </c>
      <c r="K2" s="13">
        <v>5.64</v>
      </c>
      <c r="L2" s="13">
        <v>1.01</v>
      </c>
      <c r="M2" s="14">
        <f t="shared" ref="M2:M19" si="0">K2-L2</f>
        <v>4.63</v>
      </c>
      <c r="N2" s="15">
        <f t="shared" ref="N2:N19" si="1">J2-M2</f>
        <v>0.36000000000000032</v>
      </c>
      <c r="O2" s="14">
        <f>100/J2*N2</f>
        <v>7.2144288577154372</v>
      </c>
      <c r="P2" s="16">
        <v>5.09</v>
      </c>
      <c r="Q2" s="17">
        <f>P2/J2*M2*100</f>
        <v>472.27855711422848</v>
      </c>
      <c r="R2" s="18">
        <v>260</v>
      </c>
      <c r="S2" s="17">
        <f>Q2-R2</f>
        <v>212.27855711422848</v>
      </c>
      <c r="T2" s="112">
        <v>195</v>
      </c>
      <c r="U2" s="53">
        <f>T2*250/1000</f>
        <v>48.75</v>
      </c>
      <c r="V2" s="53">
        <f>T2*100/1000</f>
        <v>19.5</v>
      </c>
      <c r="W2" s="19">
        <v>1.6</v>
      </c>
    </row>
    <row r="3" spans="1:23" s="20" customFormat="1" ht="20.100000000000001" customHeight="1" thickBot="1">
      <c r="A3" s="21" t="s">
        <v>44</v>
      </c>
      <c r="B3" s="22" t="s">
        <v>80</v>
      </c>
      <c r="C3" s="22">
        <v>3</v>
      </c>
      <c r="D3" s="22" t="s">
        <v>64</v>
      </c>
      <c r="E3" s="23">
        <v>1</v>
      </c>
      <c r="F3" s="108" t="str">
        <f t="shared" ref="F3:F29" si="2">CONCATENATE(B3,C3,"-",D3,"-",E3)</f>
        <v>C3-A-1</v>
      </c>
      <c r="G3" s="24">
        <v>39315</v>
      </c>
      <c r="H3" s="24">
        <v>39377</v>
      </c>
      <c r="I3" s="24">
        <v>39377</v>
      </c>
      <c r="J3" s="25">
        <v>5.0199999999999996</v>
      </c>
      <c r="K3" s="26">
        <v>5.92</v>
      </c>
      <c r="L3" s="26">
        <v>1.01</v>
      </c>
      <c r="M3" s="27">
        <f t="shared" si="0"/>
        <v>4.91</v>
      </c>
      <c r="N3" s="28">
        <f t="shared" si="1"/>
        <v>0.10999999999999943</v>
      </c>
      <c r="O3" s="27">
        <f t="shared" ref="O3:O29" si="3">100/J3*N3</f>
        <v>2.1912350597609449</v>
      </c>
      <c r="P3" s="29">
        <v>5.04</v>
      </c>
      <c r="Q3" s="30">
        <f t="shared" ref="Q3:Q29" si="4">P3/J3*M3*100</f>
        <v>492.95617529880474</v>
      </c>
      <c r="R3" s="31">
        <v>194</v>
      </c>
      <c r="S3" s="30">
        <f>Q3-R3</f>
        <v>298.95617529880474</v>
      </c>
      <c r="T3" s="113">
        <v>17.600000000000001</v>
      </c>
      <c r="U3" s="53">
        <f t="shared" ref="U3:U29" si="5">T3*250/1000</f>
        <v>4.4000000000000004</v>
      </c>
      <c r="V3" s="54">
        <f>T3*100/1000</f>
        <v>1.7600000000000002</v>
      </c>
      <c r="W3" s="56">
        <v>1.74</v>
      </c>
    </row>
    <row r="4" spans="1:23" s="20" customFormat="1" ht="20.100000000000001" customHeight="1" thickBot="1">
      <c r="A4" s="21" t="s">
        <v>45</v>
      </c>
      <c r="B4" s="22" t="s">
        <v>80</v>
      </c>
      <c r="C4" s="22">
        <v>3</v>
      </c>
      <c r="D4" s="22" t="s">
        <v>66</v>
      </c>
      <c r="E4" s="23">
        <v>1</v>
      </c>
      <c r="F4" s="108" t="str">
        <f t="shared" si="2"/>
        <v>C3-B-1</v>
      </c>
      <c r="G4" s="24">
        <v>39315</v>
      </c>
      <c r="H4" s="24">
        <v>39377</v>
      </c>
      <c r="I4" s="24">
        <v>39377</v>
      </c>
      <c r="J4" s="26">
        <v>5.08</v>
      </c>
      <c r="K4" s="26">
        <v>5.82</v>
      </c>
      <c r="L4" s="26">
        <v>1.02</v>
      </c>
      <c r="M4" s="27">
        <f t="shared" si="0"/>
        <v>4.8000000000000007</v>
      </c>
      <c r="N4" s="28">
        <f t="shared" si="1"/>
        <v>0.27999999999999936</v>
      </c>
      <c r="O4" s="27">
        <f t="shared" si="3"/>
        <v>5.5118110236220348</v>
      </c>
      <c r="P4" s="29">
        <v>4.99</v>
      </c>
      <c r="Q4" s="30">
        <f t="shared" si="4"/>
        <v>471.49606299212604</v>
      </c>
      <c r="R4" s="31">
        <v>208</v>
      </c>
      <c r="S4" s="30">
        <f t="shared" ref="S4:S28" si="6">Q4-R4</f>
        <v>263.49606299212604</v>
      </c>
      <c r="T4" s="113">
        <v>63.2</v>
      </c>
      <c r="U4" s="53">
        <f t="shared" si="5"/>
        <v>15.8</v>
      </c>
      <c r="V4" s="54">
        <f t="shared" ref="V4:V27" si="7">T4*100/1000</f>
        <v>6.32</v>
      </c>
      <c r="W4" s="56">
        <v>1.89</v>
      </c>
    </row>
    <row r="5" spans="1:23" s="20" customFormat="1" ht="20.100000000000001" customHeight="1">
      <c r="A5" s="63" t="s">
        <v>46</v>
      </c>
      <c r="B5" s="64" t="s">
        <v>80</v>
      </c>
      <c r="C5" s="64">
        <v>3</v>
      </c>
      <c r="D5" s="64" t="s">
        <v>60</v>
      </c>
      <c r="E5" s="65">
        <v>1</v>
      </c>
      <c r="F5" s="109" t="str">
        <f t="shared" si="2"/>
        <v>C3-R-1</v>
      </c>
      <c r="G5" s="66">
        <v>39315</v>
      </c>
      <c r="H5" s="66">
        <v>39377</v>
      </c>
      <c r="I5" s="66">
        <v>39377</v>
      </c>
      <c r="J5" s="67">
        <v>5.08</v>
      </c>
      <c r="K5" s="67">
        <v>5.45</v>
      </c>
      <c r="L5" s="67">
        <v>1.01</v>
      </c>
      <c r="M5" s="68">
        <f t="shared" si="0"/>
        <v>4.4400000000000004</v>
      </c>
      <c r="N5" s="69">
        <f t="shared" si="1"/>
        <v>0.63999999999999968</v>
      </c>
      <c r="O5" s="68">
        <f t="shared" si="3"/>
        <v>12.598425196850387</v>
      </c>
      <c r="P5" s="70">
        <v>5.0999999999999996</v>
      </c>
      <c r="Q5" s="71">
        <f t="shared" si="4"/>
        <v>445.74803149606305</v>
      </c>
      <c r="R5" s="72">
        <v>252</v>
      </c>
      <c r="S5" s="71">
        <f t="shared" si="6"/>
        <v>193.74803149606305</v>
      </c>
      <c r="T5" s="114">
        <v>35.4</v>
      </c>
      <c r="U5" s="74">
        <f t="shared" si="5"/>
        <v>8.85</v>
      </c>
      <c r="V5" s="73">
        <f t="shared" si="7"/>
        <v>3.54</v>
      </c>
      <c r="W5" s="75">
        <v>1.81</v>
      </c>
    </row>
    <row r="6" spans="1:23" s="20" customFormat="1" ht="20.100000000000001" customHeight="1" thickBot="1">
      <c r="A6" s="116" t="s">
        <v>47</v>
      </c>
      <c r="B6" s="36" t="s">
        <v>80</v>
      </c>
      <c r="C6" s="36">
        <v>3</v>
      </c>
      <c r="D6" s="36" t="s">
        <v>53</v>
      </c>
      <c r="E6" s="117">
        <v>2</v>
      </c>
      <c r="F6" s="36" t="str">
        <f t="shared" si="2"/>
        <v>C3-O-2</v>
      </c>
      <c r="G6" s="118">
        <v>39315</v>
      </c>
      <c r="H6" s="119">
        <v>39378</v>
      </c>
      <c r="I6" s="118">
        <v>39391</v>
      </c>
      <c r="J6" s="34">
        <v>5.0999999999999996</v>
      </c>
      <c r="K6" s="34">
        <v>5.86</v>
      </c>
      <c r="L6" s="34">
        <v>1.02</v>
      </c>
      <c r="M6" s="120">
        <f t="shared" si="0"/>
        <v>4.84</v>
      </c>
      <c r="N6" s="121">
        <f t="shared" si="1"/>
        <v>0.25999999999999979</v>
      </c>
      <c r="O6" s="120">
        <f t="shared" si="3"/>
        <v>5.0980392156862706</v>
      </c>
      <c r="P6" s="35">
        <v>5.17</v>
      </c>
      <c r="Q6" s="122">
        <f t="shared" si="4"/>
        <v>490.64313725490194</v>
      </c>
      <c r="R6" s="123">
        <v>220</v>
      </c>
      <c r="S6" s="122">
        <f t="shared" si="6"/>
        <v>270.64313725490194</v>
      </c>
      <c r="T6" s="124">
        <v>163.1</v>
      </c>
      <c r="U6" s="124">
        <f t="shared" si="5"/>
        <v>40.774999999999999</v>
      </c>
      <c r="V6" s="54">
        <f t="shared" si="7"/>
        <v>16.309999999999999</v>
      </c>
      <c r="W6" s="56">
        <v>1.7</v>
      </c>
    </row>
    <row r="7" spans="1:23" s="20" customFormat="1" ht="20.100000000000001" customHeight="1" thickBot="1">
      <c r="A7" s="21" t="s">
        <v>48</v>
      </c>
      <c r="B7" s="22" t="s">
        <v>80</v>
      </c>
      <c r="C7" s="22">
        <v>3</v>
      </c>
      <c r="D7" s="22" t="s">
        <v>69</v>
      </c>
      <c r="E7" s="23">
        <v>2</v>
      </c>
      <c r="F7" s="108" t="str">
        <f t="shared" si="2"/>
        <v>C3-O*-2</v>
      </c>
      <c r="G7" s="24">
        <v>39315</v>
      </c>
      <c r="H7" s="32">
        <v>39378</v>
      </c>
      <c r="I7" s="24">
        <v>39392</v>
      </c>
      <c r="J7" s="26">
        <v>5.0999999999999996</v>
      </c>
      <c r="K7" s="26">
        <v>5.86</v>
      </c>
      <c r="L7" s="26">
        <v>1.02</v>
      </c>
      <c r="M7" s="27">
        <f>K7-L7</f>
        <v>4.84</v>
      </c>
      <c r="N7" s="28">
        <f>J7-M7</f>
        <v>0.25999999999999979</v>
      </c>
      <c r="O7" s="27">
        <f>100/J7*N7</f>
        <v>5.0980392156862706</v>
      </c>
      <c r="P7" s="33">
        <v>5.03</v>
      </c>
      <c r="Q7" s="30">
        <f t="shared" si="4"/>
        <v>477.35686274509811</v>
      </c>
      <c r="R7" s="31">
        <v>210</v>
      </c>
      <c r="S7" s="30">
        <f t="shared" si="6"/>
        <v>267.35686274509811</v>
      </c>
      <c r="T7" s="113">
        <v>135.6</v>
      </c>
      <c r="U7" s="53">
        <f t="shared" si="5"/>
        <v>33.9</v>
      </c>
      <c r="V7" s="54">
        <f t="shared" si="7"/>
        <v>13.56</v>
      </c>
      <c r="W7" s="56">
        <v>1.77</v>
      </c>
    </row>
    <row r="8" spans="1:23" s="20" customFormat="1" ht="20.100000000000001" customHeight="1" thickBot="1">
      <c r="A8" s="125" t="s">
        <v>49</v>
      </c>
      <c r="B8" s="39" t="s">
        <v>80</v>
      </c>
      <c r="C8" s="39">
        <v>3</v>
      </c>
      <c r="D8" s="39" t="s">
        <v>64</v>
      </c>
      <c r="E8" s="126">
        <v>2</v>
      </c>
      <c r="F8" s="39" t="str">
        <f t="shared" si="2"/>
        <v>C3-A-2</v>
      </c>
      <c r="G8" s="127">
        <v>39315</v>
      </c>
      <c r="H8" s="128">
        <v>39378</v>
      </c>
      <c r="I8" s="127">
        <v>39391</v>
      </c>
      <c r="J8" s="42">
        <v>4.99</v>
      </c>
      <c r="K8" s="42">
        <v>5.67</v>
      </c>
      <c r="L8" s="42">
        <v>1.01</v>
      </c>
      <c r="M8" s="129">
        <f>K8-L8</f>
        <v>4.66</v>
      </c>
      <c r="N8" s="130">
        <f>J8-M8</f>
        <v>0.33000000000000007</v>
      </c>
      <c r="O8" s="129">
        <f>100/J8*N8</f>
        <v>6.6132264529058133</v>
      </c>
      <c r="P8" s="131">
        <v>5.13</v>
      </c>
      <c r="Q8" s="132">
        <f t="shared" si="4"/>
        <v>479.07414829659319</v>
      </c>
      <c r="R8" s="133">
        <v>200</v>
      </c>
      <c r="S8" s="132">
        <f t="shared" si="6"/>
        <v>279.07414829659319</v>
      </c>
      <c r="T8" s="134">
        <v>118.8</v>
      </c>
      <c r="U8" s="53">
        <f t="shared" si="5"/>
        <v>29.7</v>
      </c>
      <c r="V8" s="55">
        <f t="shared" si="7"/>
        <v>11.88</v>
      </c>
      <c r="W8" s="57">
        <v>1.85</v>
      </c>
    </row>
    <row r="9" spans="1:23" s="20" customFormat="1" ht="20.100000000000001" customHeight="1" thickBot="1">
      <c r="A9" s="9" t="s">
        <v>50</v>
      </c>
      <c r="B9" s="10" t="s">
        <v>80</v>
      </c>
      <c r="C9" s="10">
        <v>3</v>
      </c>
      <c r="D9" s="10" t="s">
        <v>70</v>
      </c>
      <c r="E9" s="11">
        <v>2</v>
      </c>
      <c r="F9" s="111" t="str">
        <f t="shared" si="2"/>
        <v>C3-A*-2</v>
      </c>
      <c r="G9" s="12">
        <v>39315</v>
      </c>
      <c r="H9" s="58">
        <v>39378</v>
      </c>
      <c r="I9" s="12">
        <v>39392</v>
      </c>
      <c r="J9" s="13">
        <v>4.99</v>
      </c>
      <c r="K9" s="13">
        <v>5.67</v>
      </c>
      <c r="L9" s="13">
        <v>1.01</v>
      </c>
      <c r="M9" s="14">
        <f>K9-L9</f>
        <v>4.66</v>
      </c>
      <c r="N9" s="15">
        <f>J9-M9</f>
        <v>0.33000000000000007</v>
      </c>
      <c r="O9" s="14">
        <f>100/J9*N9</f>
        <v>6.6132264529058133</v>
      </c>
      <c r="P9" s="59">
        <v>5.13</v>
      </c>
      <c r="Q9" s="17">
        <f t="shared" si="4"/>
        <v>479.07414829659319</v>
      </c>
      <c r="R9" s="18">
        <v>150</v>
      </c>
      <c r="S9" s="17">
        <f t="shared" si="6"/>
        <v>329.07414829659319</v>
      </c>
      <c r="T9" s="112">
        <v>117.2</v>
      </c>
      <c r="U9" s="53">
        <f t="shared" si="5"/>
        <v>29.3</v>
      </c>
      <c r="V9" s="53">
        <f t="shared" si="7"/>
        <v>11.72</v>
      </c>
      <c r="W9" s="60">
        <v>1.89</v>
      </c>
    </row>
    <row r="10" spans="1:23" s="20" customFormat="1" ht="20.100000000000001" customHeight="1" thickBot="1">
      <c r="A10" s="21" t="s">
        <v>51</v>
      </c>
      <c r="B10" s="22" t="s">
        <v>80</v>
      </c>
      <c r="C10" s="22">
        <v>3</v>
      </c>
      <c r="D10" s="22" t="s">
        <v>66</v>
      </c>
      <c r="E10" s="23">
        <v>2</v>
      </c>
      <c r="F10" s="108" t="str">
        <f t="shared" si="2"/>
        <v>C3-B-2</v>
      </c>
      <c r="G10" s="24">
        <v>39315</v>
      </c>
      <c r="H10" s="32">
        <v>39378</v>
      </c>
      <c r="I10" s="24">
        <v>39391</v>
      </c>
      <c r="J10" s="26">
        <v>4.97</v>
      </c>
      <c r="K10" s="26">
        <v>5.74</v>
      </c>
      <c r="L10" s="26">
        <v>1.01</v>
      </c>
      <c r="M10" s="27">
        <f t="shared" si="0"/>
        <v>4.7300000000000004</v>
      </c>
      <c r="N10" s="28">
        <f t="shared" si="1"/>
        <v>0.23999999999999932</v>
      </c>
      <c r="O10" s="27">
        <f t="shared" si="3"/>
        <v>4.8289738430583373</v>
      </c>
      <c r="P10" s="33">
        <v>5.03</v>
      </c>
      <c r="Q10" s="30">
        <f t="shared" si="4"/>
        <v>478.71026156941656</v>
      </c>
      <c r="R10" s="31">
        <v>192</v>
      </c>
      <c r="S10" s="30">
        <f t="shared" si="6"/>
        <v>286.71026156941656</v>
      </c>
      <c r="T10" s="113">
        <v>79.099999999999994</v>
      </c>
      <c r="U10" s="53">
        <f t="shared" si="5"/>
        <v>19.774999999999999</v>
      </c>
      <c r="V10" s="54">
        <f t="shared" si="7"/>
        <v>7.9099999999999993</v>
      </c>
      <c r="W10" s="56">
        <v>1.91</v>
      </c>
    </row>
    <row r="11" spans="1:23" s="20" customFormat="1" ht="20.100000000000001" customHeight="1">
      <c r="A11" s="63" t="s">
        <v>28</v>
      </c>
      <c r="B11" s="64" t="s">
        <v>80</v>
      </c>
      <c r="C11" s="64">
        <v>3</v>
      </c>
      <c r="D11" s="64" t="s">
        <v>60</v>
      </c>
      <c r="E11" s="65">
        <v>2</v>
      </c>
      <c r="F11" s="109" t="str">
        <f t="shared" si="2"/>
        <v>C3-R-2</v>
      </c>
      <c r="G11" s="66">
        <v>39315</v>
      </c>
      <c r="H11" s="76">
        <v>39378</v>
      </c>
      <c r="I11" s="66">
        <v>39391</v>
      </c>
      <c r="J11" s="67">
        <v>4.97</v>
      </c>
      <c r="K11" s="67">
        <v>5.41</v>
      </c>
      <c r="L11" s="67">
        <v>1.01</v>
      </c>
      <c r="M11" s="68">
        <f t="shared" si="0"/>
        <v>4.4000000000000004</v>
      </c>
      <c r="N11" s="69">
        <f t="shared" si="1"/>
        <v>0.5699999999999994</v>
      </c>
      <c r="O11" s="68">
        <f t="shared" si="3"/>
        <v>11.46881287726357</v>
      </c>
      <c r="P11" s="77">
        <v>5.1100000000000003</v>
      </c>
      <c r="Q11" s="71">
        <f t="shared" si="4"/>
        <v>452.39436619718322</v>
      </c>
      <c r="R11" s="72">
        <v>160</v>
      </c>
      <c r="S11" s="71">
        <f t="shared" si="6"/>
        <v>292.39436619718322</v>
      </c>
      <c r="T11" s="114">
        <v>47.7</v>
      </c>
      <c r="U11" s="74">
        <f t="shared" si="5"/>
        <v>11.925000000000001</v>
      </c>
      <c r="V11" s="73">
        <f t="shared" si="7"/>
        <v>4.7699999999999996</v>
      </c>
      <c r="W11" s="75">
        <v>1.88</v>
      </c>
    </row>
    <row r="12" spans="1:23" s="20" customFormat="1" ht="20.100000000000001" customHeight="1" thickBot="1">
      <c r="A12" s="21" t="s">
        <v>29</v>
      </c>
      <c r="B12" s="22" t="s">
        <v>80</v>
      </c>
      <c r="C12" s="22">
        <v>3</v>
      </c>
      <c r="D12" s="22" t="s">
        <v>53</v>
      </c>
      <c r="E12" s="23">
        <v>3</v>
      </c>
      <c r="F12" s="108" t="str">
        <f t="shared" si="2"/>
        <v>C3-O-3</v>
      </c>
      <c r="G12" s="24">
        <v>39315</v>
      </c>
      <c r="H12" s="24">
        <v>39377</v>
      </c>
      <c r="I12" s="24">
        <v>39377</v>
      </c>
      <c r="J12" s="26">
        <v>5</v>
      </c>
      <c r="K12" s="26">
        <v>5.47</v>
      </c>
      <c r="L12" s="26">
        <v>1.02</v>
      </c>
      <c r="M12" s="27">
        <f t="shared" si="0"/>
        <v>4.4499999999999993</v>
      </c>
      <c r="N12" s="28">
        <f t="shared" si="1"/>
        <v>0.55000000000000071</v>
      </c>
      <c r="O12" s="27">
        <f t="shared" si="3"/>
        <v>11.000000000000014</v>
      </c>
      <c r="P12" s="29">
        <v>5.04</v>
      </c>
      <c r="Q12" s="30">
        <f t="shared" si="4"/>
        <v>448.55999999999989</v>
      </c>
      <c r="R12" s="31">
        <v>309</v>
      </c>
      <c r="S12" s="30">
        <f t="shared" si="6"/>
        <v>139.55999999999989</v>
      </c>
      <c r="T12" s="113">
        <v>200.9</v>
      </c>
      <c r="U12" s="54">
        <f t="shared" si="5"/>
        <v>50.225000000000001</v>
      </c>
      <c r="V12" s="54">
        <f t="shared" si="7"/>
        <v>20.09</v>
      </c>
      <c r="W12" s="56">
        <v>1.78</v>
      </c>
    </row>
    <row r="13" spans="1:23" s="20" customFormat="1" ht="20.100000000000001" customHeight="1" thickBot="1">
      <c r="A13" s="21" t="s">
        <v>30</v>
      </c>
      <c r="B13" s="22" t="s">
        <v>80</v>
      </c>
      <c r="C13" s="22">
        <v>3</v>
      </c>
      <c r="D13" s="22" t="s">
        <v>64</v>
      </c>
      <c r="E13" s="23">
        <v>3</v>
      </c>
      <c r="F13" s="108" t="str">
        <f t="shared" si="2"/>
        <v>C3-A-3</v>
      </c>
      <c r="G13" s="24">
        <v>39315</v>
      </c>
      <c r="H13" s="24">
        <v>39377</v>
      </c>
      <c r="I13" s="24">
        <v>39377</v>
      </c>
      <c r="J13" s="26">
        <v>4.9800000000000004</v>
      </c>
      <c r="K13" s="26">
        <v>5.74</v>
      </c>
      <c r="L13" s="26">
        <v>1.01</v>
      </c>
      <c r="M13" s="27">
        <f t="shared" si="0"/>
        <v>4.7300000000000004</v>
      </c>
      <c r="N13" s="28">
        <f t="shared" si="1"/>
        <v>0.25</v>
      </c>
      <c r="O13" s="27">
        <f t="shared" si="3"/>
        <v>5.0200803212851399</v>
      </c>
      <c r="P13" s="29">
        <v>4.9800000000000004</v>
      </c>
      <c r="Q13" s="30">
        <f t="shared" si="4"/>
        <v>473.00000000000006</v>
      </c>
      <c r="R13" s="31">
        <v>222</v>
      </c>
      <c r="S13" s="30">
        <f t="shared" si="6"/>
        <v>251.00000000000006</v>
      </c>
      <c r="T13" s="113">
        <v>74.900000000000006</v>
      </c>
      <c r="U13" s="53">
        <f t="shared" si="5"/>
        <v>18.725000000000001</v>
      </c>
      <c r="V13" s="54">
        <f t="shared" si="7"/>
        <v>7.4900000000000011</v>
      </c>
      <c r="W13" s="56">
        <v>1.85</v>
      </c>
    </row>
    <row r="14" spans="1:23" s="20" customFormat="1" ht="20.100000000000001" customHeight="1" thickBot="1">
      <c r="A14" s="21" t="s">
        <v>31</v>
      </c>
      <c r="B14" s="22" t="s">
        <v>80</v>
      </c>
      <c r="C14" s="22">
        <v>3</v>
      </c>
      <c r="D14" s="22" t="s">
        <v>66</v>
      </c>
      <c r="E14" s="23">
        <v>3</v>
      </c>
      <c r="F14" s="108" t="str">
        <f t="shared" si="2"/>
        <v>C3-B-3</v>
      </c>
      <c r="G14" s="24">
        <v>39315</v>
      </c>
      <c r="H14" s="24">
        <v>39377</v>
      </c>
      <c r="I14" s="24">
        <v>39377</v>
      </c>
      <c r="J14" s="26">
        <v>5.05</v>
      </c>
      <c r="K14" s="26">
        <v>5.71</v>
      </c>
      <c r="L14" s="26">
        <v>1.02</v>
      </c>
      <c r="M14" s="27">
        <f t="shared" si="0"/>
        <v>4.6899999999999995</v>
      </c>
      <c r="N14" s="28">
        <f t="shared" si="1"/>
        <v>0.36000000000000032</v>
      </c>
      <c r="O14" s="27">
        <f t="shared" si="3"/>
        <v>7.128712871287135</v>
      </c>
      <c r="P14" s="29">
        <v>4.97</v>
      </c>
      <c r="Q14" s="30">
        <f t="shared" si="4"/>
        <v>461.57029702970294</v>
      </c>
      <c r="R14" s="31">
        <v>195</v>
      </c>
      <c r="S14" s="30">
        <f t="shared" si="6"/>
        <v>266.57029702970294</v>
      </c>
      <c r="T14" s="113">
        <v>125.6</v>
      </c>
      <c r="U14" s="53">
        <f t="shared" si="5"/>
        <v>31.4</v>
      </c>
      <c r="V14" s="54">
        <f t="shared" si="7"/>
        <v>12.56</v>
      </c>
      <c r="W14" s="56">
        <v>1.89</v>
      </c>
    </row>
    <row r="15" spans="1:23" s="20" customFormat="1" ht="20.100000000000001" customHeight="1">
      <c r="A15" s="63" t="s">
        <v>32</v>
      </c>
      <c r="B15" s="64" t="s">
        <v>80</v>
      </c>
      <c r="C15" s="64">
        <v>3</v>
      </c>
      <c r="D15" s="64" t="s">
        <v>60</v>
      </c>
      <c r="E15" s="65">
        <v>3</v>
      </c>
      <c r="F15" s="109" t="str">
        <f t="shared" si="2"/>
        <v>C3-R-3</v>
      </c>
      <c r="G15" s="66">
        <v>39315</v>
      </c>
      <c r="H15" s="66">
        <v>39377</v>
      </c>
      <c r="I15" s="66">
        <v>39377</v>
      </c>
      <c r="J15" s="67">
        <v>5.0199999999999996</v>
      </c>
      <c r="K15" s="67">
        <v>5.43</v>
      </c>
      <c r="L15" s="67">
        <v>1.02</v>
      </c>
      <c r="M15" s="68">
        <f t="shared" si="0"/>
        <v>4.41</v>
      </c>
      <c r="N15" s="69">
        <f t="shared" si="1"/>
        <v>0.60999999999999943</v>
      </c>
      <c r="O15" s="68">
        <f t="shared" si="3"/>
        <v>12.151394422310746</v>
      </c>
      <c r="P15" s="70">
        <v>4.97</v>
      </c>
      <c r="Q15" s="71">
        <f t="shared" si="4"/>
        <v>436.60756972111557</v>
      </c>
      <c r="R15" s="72">
        <v>210</v>
      </c>
      <c r="S15" s="71">
        <f t="shared" si="6"/>
        <v>226.60756972111557</v>
      </c>
      <c r="T15" s="114">
        <v>143.9</v>
      </c>
      <c r="U15" s="74">
        <f t="shared" si="5"/>
        <v>35.975000000000001</v>
      </c>
      <c r="V15" s="73">
        <f t="shared" si="7"/>
        <v>14.39</v>
      </c>
      <c r="W15" s="75">
        <v>1.79</v>
      </c>
    </row>
    <row r="16" spans="1:23" s="20" customFormat="1" ht="20.100000000000001" customHeight="1" thickBot="1">
      <c r="A16" s="21" t="s">
        <v>33</v>
      </c>
      <c r="B16" s="22" t="s">
        <v>81</v>
      </c>
      <c r="C16" s="22">
        <v>0</v>
      </c>
      <c r="D16" s="22" t="s">
        <v>53</v>
      </c>
      <c r="E16" s="23">
        <v>1</v>
      </c>
      <c r="F16" s="108" t="str">
        <f t="shared" si="2"/>
        <v>N0-O-1</v>
      </c>
      <c r="G16" s="24">
        <v>39316</v>
      </c>
      <c r="H16" s="32">
        <v>39378</v>
      </c>
      <c r="I16" s="24">
        <v>39388</v>
      </c>
      <c r="J16" s="34">
        <v>5</v>
      </c>
      <c r="K16" s="34">
        <v>5.18</v>
      </c>
      <c r="L16" s="34">
        <v>1.01</v>
      </c>
      <c r="M16" s="27">
        <f t="shared" si="0"/>
        <v>4.17</v>
      </c>
      <c r="N16" s="28">
        <f t="shared" si="1"/>
        <v>0.83000000000000007</v>
      </c>
      <c r="O16" s="27">
        <f t="shared" si="3"/>
        <v>16.600000000000001</v>
      </c>
      <c r="P16" s="35">
        <v>5.01</v>
      </c>
      <c r="Q16" s="30">
        <f t="shared" si="4"/>
        <v>417.83399999999995</v>
      </c>
      <c r="R16" s="31">
        <v>330</v>
      </c>
      <c r="S16" s="30">
        <f t="shared" si="6"/>
        <v>87.833999999999946</v>
      </c>
      <c r="T16" s="113">
        <v>351.6</v>
      </c>
      <c r="U16" s="54">
        <f t="shared" si="5"/>
        <v>87.9</v>
      </c>
      <c r="V16" s="54">
        <f t="shared" si="7"/>
        <v>35.159999999999997</v>
      </c>
      <c r="W16" s="56">
        <v>1.79</v>
      </c>
    </row>
    <row r="17" spans="1:23" s="20" customFormat="1" ht="20.100000000000001" customHeight="1" thickBot="1">
      <c r="A17" s="21" t="s">
        <v>34</v>
      </c>
      <c r="B17" s="22" t="s">
        <v>81</v>
      </c>
      <c r="C17" s="22">
        <v>0</v>
      </c>
      <c r="D17" s="22" t="s">
        <v>64</v>
      </c>
      <c r="E17" s="23">
        <v>1</v>
      </c>
      <c r="F17" s="108" t="str">
        <f t="shared" si="2"/>
        <v>N0-A-1</v>
      </c>
      <c r="G17" s="24">
        <v>39316</v>
      </c>
      <c r="H17" s="32">
        <v>39378</v>
      </c>
      <c r="I17" s="24">
        <v>39388</v>
      </c>
      <c r="J17" s="34">
        <v>5.01</v>
      </c>
      <c r="K17" s="34">
        <v>5.66</v>
      </c>
      <c r="L17" s="34">
        <v>1.03</v>
      </c>
      <c r="M17" s="27">
        <f t="shared" si="0"/>
        <v>4.63</v>
      </c>
      <c r="N17" s="28">
        <f t="shared" si="1"/>
        <v>0.37999999999999989</v>
      </c>
      <c r="O17" s="27">
        <f t="shared" si="3"/>
        <v>7.5848303393213561</v>
      </c>
      <c r="P17" s="35">
        <v>5.19</v>
      </c>
      <c r="Q17" s="30">
        <f t="shared" si="4"/>
        <v>479.63473053892216</v>
      </c>
      <c r="R17" s="31">
        <v>235</v>
      </c>
      <c r="S17" s="30">
        <f t="shared" si="6"/>
        <v>244.63473053892216</v>
      </c>
      <c r="T17" s="113">
        <v>158.30000000000001</v>
      </c>
      <c r="U17" s="53">
        <f t="shared" si="5"/>
        <v>39.575000000000003</v>
      </c>
      <c r="V17" s="54">
        <f t="shared" si="7"/>
        <v>15.830000000000002</v>
      </c>
      <c r="W17" s="56">
        <v>1.89</v>
      </c>
    </row>
    <row r="18" spans="1:23" s="20" customFormat="1" ht="20.100000000000001" customHeight="1" thickBot="1">
      <c r="A18" s="21" t="s">
        <v>35</v>
      </c>
      <c r="B18" s="22" t="s">
        <v>81</v>
      </c>
      <c r="C18" s="22">
        <v>0</v>
      </c>
      <c r="D18" s="22" t="s">
        <v>65</v>
      </c>
      <c r="E18" s="23">
        <v>1</v>
      </c>
      <c r="F18" s="108" t="str">
        <f t="shared" si="2"/>
        <v>N0-A'-1</v>
      </c>
      <c r="G18" s="24">
        <v>39316</v>
      </c>
      <c r="H18" s="32">
        <v>39378</v>
      </c>
      <c r="I18" s="24">
        <v>39388</v>
      </c>
      <c r="J18" s="34">
        <v>5.07</v>
      </c>
      <c r="K18" s="34">
        <v>5.75</v>
      </c>
      <c r="L18" s="34">
        <v>1.01</v>
      </c>
      <c r="M18" s="27">
        <f t="shared" si="0"/>
        <v>4.74</v>
      </c>
      <c r="N18" s="28">
        <f t="shared" si="1"/>
        <v>0.33000000000000007</v>
      </c>
      <c r="O18" s="27">
        <f t="shared" si="3"/>
        <v>6.5088757396449708</v>
      </c>
      <c r="P18" s="35">
        <v>5.0599999999999996</v>
      </c>
      <c r="Q18" s="30">
        <f t="shared" si="4"/>
        <v>473.06508875739644</v>
      </c>
      <c r="R18" s="31">
        <v>240</v>
      </c>
      <c r="S18" s="30">
        <f t="shared" si="6"/>
        <v>233.06508875739644</v>
      </c>
      <c r="T18" s="113">
        <v>126.5</v>
      </c>
      <c r="U18" s="53">
        <f t="shared" si="5"/>
        <v>31.625</v>
      </c>
      <c r="V18" s="54">
        <f t="shared" si="7"/>
        <v>12.65</v>
      </c>
      <c r="W18" s="56">
        <v>1.91</v>
      </c>
    </row>
    <row r="19" spans="1:23" s="20" customFormat="1" ht="20.100000000000001" customHeight="1" thickBot="1">
      <c r="A19" s="21" t="s">
        <v>36</v>
      </c>
      <c r="B19" s="22" t="s">
        <v>81</v>
      </c>
      <c r="C19" s="22">
        <v>0</v>
      </c>
      <c r="D19" s="22" t="s">
        <v>66</v>
      </c>
      <c r="E19" s="23">
        <v>1</v>
      </c>
      <c r="F19" s="108" t="str">
        <f t="shared" si="2"/>
        <v>N0-B-1</v>
      </c>
      <c r="G19" s="24">
        <v>39316</v>
      </c>
      <c r="H19" s="32">
        <v>39378</v>
      </c>
      <c r="I19" s="24">
        <v>39388</v>
      </c>
      <c r="J19" s="34">
        <v>5.0199999999999996</v>
      </c>
      <c r="K19" s="34">
        <v>5.58</v>
      </c>
      <c r="L19" s="34">
        <v>1.01</v>
      </c>
      <c r="M19" s="27">
        <f t="shared" si="0"/>
        <v>4.57</v>
      </c>
      <c r="N19" s="28">
        <f t="shared" si="1"/>
        <v>0.44999999999999929</v>
      </c>
      <c r="O19" s="27">
        <f t="shared" si="3"/>
        <v>8.9641434262948074</v>
      </c>
      <c r="P19" s="35">
        <v>5.0999999999999996</v>
      </c>
      <c r="Q19" s="30">
        <f t="shared" si="4"/>
        <v>464.28286852589639</v>
      </c>
      <c r="R19" s="31">
        <v>190</v>
      </c>
      <c r="S19" s="30">
        <f t="shared" si="6"/>
        <v>274.28286852589639</v>
      </c>
      <c r="T19" s="113">
        <v>110.6</v>
      </c>
      <c r="U19" s="53">
        <f t="shared" si="5"/>
        <v>27.65</v>
      </c>
      <c r="V19" s="54">
        <f t="shared" si="7"/>
        <v>11.06</v>
      </c>
      <c r="W19" s="56">
        <v>1.89</v>
      </c>
    </row>
    <row r="20" spans="1:23" s="20" customFormat="1" ht="20.100000000000001" customHeight="1">
      <c r="A20" s="63" t="s">
        <v>37</v>
      </c>
      <c r="B20" s="64" t="s">
        <v>81</v>
      </c>
      <c r="C20" s="64">
        <v>0</v>
      </c>
      <c r="D20" s="64" t="s">
        <v>60</v>
      </c>
      <c r="E20" s="65">
        <v>1</v>
      </c>
      <c r="F20" s="109" t="str">
        <f t="shared" si="2"/>
        <v>N0-R-1</v>
      </c>
      <c r="G20" s="66">
        <v>39316</v>
      </c>
      <c r="H20" s="76">
        <v>39378</v>
      </c>
      <c r="I20" s="66">
        <v>39388</v>
      </c>
      <c r="J20" s="78">
        <v>5.04</v>
      </c>
      <c r="K20" s="78">
        <v>5.25</v>
      </c>
      <c r="L20" s="78">
        <v>1</v>
      </c>
      <c r="M20" s="68">
        <f t="shared" ref="M20:M29" si="8">K20-L20</f>
        <v>4.25</v>
      </c>
      <c r="N20" s="69">
        <f t="shared" ref="N20:N29" si="9">J20-M20</f>
        <v>0.79</v>
      </c>
      <c r="O20" s="68">
        <f t="shared" si="3"/>
        <v>15.674603174603176</v>
      </c>
      <c r="P20" s="79">
        <v>5.09</v>
      </c>
      <c r="Q20" s="71">
        <f t="shared" si="4"/>
        <v>429.21626984126988</v>
      </c>
      <c r="R20" s="72">
        <v>190</v>
      </c>
      <c r="S20" s="71">
        <f t="shared" si="6"/>
        <v>239.21626984126988</v>
      </c>
      <c r="T20" s="114">
        <v>71.5</v>
      </c>
      <c r="U20" s="74">
        <f t="shared" si="5"/>
        <v>17.875</v>
      </c>
      <c r="V20" s="73">
        <f t="shared" si="7"/>
        <v>7.15</v>
      </c>
      <c r="W20" s="75">
        <v>1.88</v>
      </c>
    </row>
    <row r="21" spans="1:23" s="20" customFormat="1" ht="20.100000000000001" customHeight="1" thickBot="1">
      <c r="A21" s="21" t="s">
        <v>38</v>
      </c>
      <c r="B21" s="22" t="s">
        <v>81</v>
      </c>
      <c r="C21" s="22">
        <v>0</v>
      </c>
      <c r="D21" s="22" t="s">
        <v>53</v>
      </c>
      <c r="E21" s="23">
        <v>2</v>
      </c>
      <c r="F21" s="108" t="str">
        <f t="shared" si="2"/>
        <v>N0-O-2</v>
      </c>
      <c r="G21" s="24">
        <v>39316</v>
      </c>
      <c r="H21" s="32">
        <v>39378</v>
      </c>
      <c r="I21" s="24">
        <v>39388</v>
      </c>
      <c r="J21" s="34">
        <v>4.96</v>
      </c>
      <c r="K21" s="34">
        <v>4.7</v>
      </c>
      <c r="L21" s="34">
        <v>1.01</v>
      </c>
      <c r="M21" s="27">
        <f t="shared" si="8"/>
        <v>3.6900000000000004</v>
      </c>
      <c r="N21" s="28">
        <f t="shared" si="9"/>
        <v>1.2699999999999996</v>
      </c>
      <c r="O21" s="27">
        <f t="shared" si="3"/>
        <v>25.604838709677409</v>
      </c>
      <c r="P21" s="35">
        <v>5.0199999999999996</v>
      </c>
      <c r="Q21" s="30">
        <f t="shared" si="4"/>
        <v>373.46370967741933</v>
      </c>
      <c r="R21" s="31">
        <v>330</v>
      </c>
      <c r="S21" s="30">
        <f t="shared" si="6"/>
        <v>43.463709677419331</v>
      </c>
      <c r="T21" s="113">
        <v>411</v>
      </c>
      <c r="U21" s="54">
        <f t="shared" si="5"/>
        <v>102.75</v>
      </c>
      <c r="V21" s="54">
        <f t="shared" si="7"/>
        <v>41.1</v>
      </c>
      <c r="W21" s="56">
        <v>1.8</v>
      </c>
    </row>
    <row r="22" spans="1:23" s="20" customFormat="1" ht="20.100000000000001" customHeight="1" thickBot="1">
      <c r="A22" s="21" t="s">
        <v>39</v>
      </c>
      <c r="B22" s="22" t="s">
        <v>81</v>
      </c>
      <c r="C22" s="22">
        <v>0</v>
      </c>
      <c r="D22" s="22" t="s">
        <v>64</v>
      </c>
      <c r="E22" s="23">
        <v>2</v>
      </c>
      <c r="F22" s="108" t="str">
        <f t="shared" si="2"/>
        <v>N0-A-2</v>
      </c>
      <c r="G22" s="24">
        <v>39316</v>
      </c>
      <c r="H22" s="32">
        <v>39378</v>
      </c>
      <c r="I22" s="24">
        <v>39388</v>
      </c>
      <c r="J22" s="34">
        <v>5.07</v>
      </c>
      <c r="K22" s="34">
        <v>5.18</v>
      </c>
      <c r="L22" s="34">
        <v>1.01</v>
      </c>
      <c r="M22" s="27">
        <f t="shared" si="8"/>
        <v>4.17</v>
      </c>
      <c r="N22" s="28">
        <f t="shared" si="9"/>
        <v>0.90000000000000036</v>
      </c>
      <c r="O22" s="27">
        <f t="shared" si="3"/>
        <v>17.751479289940832</v>
      </c>
      <c r="P22" s="35">
        <v>5.01</v>
      </c>
      <c r="Q22" s="30">
        <f t="shared" si="4"/>
        <v>412.06508875739638</v>
      </c>
      <c r="R22" s="31">
        <v>250</v>
      </c>
      <c r="S22" s="30">
        <f t="shared" si="6"/>
        <v>162.06508875739638</v>
      </c>
      <c r="T22" s="113">
        <v>299</v>
      </c>
      <c r="U22" s="53">
        <f t="shared" si="5"/>
        <v>74.75</v>
      </c>
      <c r="V22" s="54">
        <f t="shared" si="7"/>
        <v>29.9</v>
      </c>
      <c r="W22" s="56">
        <v>1.84</v>
      </c>
    </row>
    <row r="23" spans="1:23" s="20" customFormat="1" ht="20.100000000000001" customHeight="1" thickBot="1">
      <c r="A23" s="21" t="s">
        <v>40</v>
      </c>
      <c r="B23" s="22" t="s">
        <v>81</v>
      </c>
      <c r="C23" s="22">
        <v>0</v>
      </c>
      <c r="D23" s="22" t="s">
        <v>65</v>
      </c>
      <c r="E23" s="23">
        <v>2</v>
      </c>
      <c r="F23" s="108" t="str">
        <f t="shared" si="2"/>
        <v>N0-A'-2</v>
      </c>
      <c r="G23" s="24">
        <v>39316</v>
      </c>
      <c r="H23" s="24">
        <v>39378</v>
      </c>
      <c r="I23" s="24">
        <v>39388</v>
      </c>
      <c r="J23" s="34">
        <v>4.97</v>
      </c>
      <c r="K23" s="34">
        <v>5.52</v>
      </c>
      <c r="L23" s="34">
        <v>1.03</v>
      </c>
      <c r="M23" s="27">
        <f t="shared" si="8"/>
        <v>4.4899999999999993</v>
      </c>
      <c r="N23" s="28">
        <f t="shared" si="9"/>
        <v>0.48000000000000043</v>
      </c>
      <c r="O23" s="27">
        <f t="shared" si="3"/>
        <v>9.6579476861167102</v>
      </c>
      <c r="P23" s="35">
        <v>5.01</v>
      </c>
      <c r="Q23" s="30">
        <f t="shared" si="4"/>
        <v>452.61368209255528</v>
      </c>
      <c r="R23" s="31">
        <v>180</v>
      </c>
      <c r="S23" s="30">
        <f t="shared" si="6"/>
        <v>272.61368209255528</v>
      </c>
      <c r="T23" s="113">
        <v>110.1</v>
      </c>
      <c r="U23" s="53">
        <f t="shared" si="5"/>
        <v>27.524999999999999</v>
      </c>
      <c r="V23" s="54">
        <f t="shared" si="7"/>
        <v>11.01</v>
      </c>
      <c r="W23" s="56">
        <v>1.94</v>
      </c>
    </row>
    <row r="24" spans="1:23" s="20" customFormat="1" ht="20.100000000000001" customHeight="1" thickBot="1">
      <c r="A24" s="21" t="s">
        <v>41</v>
      </c>
      <c r="B24" s="22" t="s">
        <v>81</v>
      </c>
      <c r="C24" s="22">
        <v>0</v>
      </c>
      <c r="D24" s="22" t="s">
        <v>66</v>
      </c>
      <c r="E24" s="23">
        <v>2</v>
      </c>
      <c r="F24" s="108" t="str">
        <f t="shared" si="2"/>
        <v>N0-B-2</v>
      </c>
      <c r="G24" s="24">
        <v>39316</v>
      </c>
      <c r="H24" s="24">
        <v>39378</v>
      </c>
      <c r="I24" s="24">
        <v>39388</v>
      </c>
      <c r="J24" s="34">
        <v>4.9800000000000004</v>
      </c>
      <c r="K24" s="34">
        <v>5.51</v>
      </c>
      <c r="L24" s="34">
        <v>1.01</v>
      </c>
      <c r="M24" s="27">
        <f t="shared" si="8"/>
        <v>4.5</v>
      </c>
      <c r="N24" s="28">
        <f t="shared" si="9"/>
        <v>0.48000000000000043</v>
      </c>
      <c r="O24" s="27">
        <f t="shared" si="3"/>
        <v>9.6385542168674778</v>
      </c>
      <c r="P24" s="35">
        <v>5.15</v>
      </c>
      <c r="Q24" s="30">
        <f t="shared" si="4"/>
        <v>465.36144578313252</v>
      </c>
      <c r="R24" s="31">
        <v>180</v>
      </c>
      <c r="S24" s="30">
        <f t="shared" si="6"/>
        <v>285.36144578313252</v>
      </c>
      <c r="T24" s="113">
        <v>77.5</v>
      </c>
      <c r="U24" s="53">
        <f t="shared" si="5"/>
        <v>19.375</v>
      </c>
      <c r="V24" s="54">
        <f t="shared" si="7"/>
        <v>7.75</v>
      </c>
      <c r="W24" s="56">
        <v>1.9</v>
      </c>
    </row>
    <row r="25" spans="1:23" s="20" customFormat="1" ht="20.100000000000001" customHeight="1">
      <c r="A25" s="63" t="s">
        <v>42</v>
      </c>
      <c r="B25" s="64" t="s">
        <v>81</v>
      </c>
      <c r="C25" s="64">
        <v>0</v>
      </c>
      <c r="D25" s="64" t="s">
        <v>60</v>
      </c>
      <c r="E25" s="65">
        <v>2</v>
      </c>
      <c r="F25" s="109" t="str">
        <f t="shared" si="2"/>
        <v>N0-R-2</v>
      </c>
      <c r="G25" s="66">
        <v>39316</v>
      </c>
      <c r="H25" s="76">
        <v>39378</v>
      </c>
      <c r="I25" s="66">
        <v>39388</v>
      </c>
      <c r="J25" s="78">
        <v>4.96</v>
      </c>
      <c r="K25" s="78">
        <v>5.1100000000000003</v>
      </c>
      <c r="L25" s="78">
        <v>0.99</v>
      </c>
      <c r="M25" s="68">
        <f t="shared" si="8"/>
        <v>4.12</v>
      </c>
      <c r="N25" s="69">
        <f t="shared" si="9"/>
        <v>0.83999999999999986</v>
      </c>
      <c r="O25" s="68">
        <f t="shared" si="3"/>
        <v>16.935483870967737</v>
      </c>
      <c r="P25" s="79">
        <v>5.0999999999999996</v>
      </c>
      <c r="Q25" s="71">
        <f t="shared" si="4"/>
        <v>423.62903225806446</v>
      </c>
      <c r="R25" s="72">
        <v>190</v>
      </c>
      <c r="S25" s="71">
        <f t="shared" si="6"/>
        <v>233.62903225806446</v>
      </c>
      <c r="T25" s="114">
        <v>63.5</v>
      </c>
      <c r="U25" s="74">
        <f t="shared" si="5"/>
        <v>15.875</v>
      </c>
      <c r="V25" s="73">
        <f t="shared" si="7"/>
        <v>6.35</v>
      </c>
      <c r="W25" s="75">
        <v>1.89</v>
      </c>
    </row>
    <row r="26" spans="1:23" s="20" customFormat="1" ht="20.100000000000001" customHeight="1" thickBot="1">
      <c r="A26" s="21" t="s">
        <v>26</v>
      </c>
      <c r="B26" s="22" t="s">
        <v>81</v>
      </c>
      <c r="C26" s="22">
        <v>0</v>
      </c>
      <c r="D26" s="22" t="s">
        <v>53</v>
      </c>
      <c r="E26" s="23">
        <v>3</v>
      </c>
      <c r="F26" s="108" t="str">
        <f t="shared" si="2"/>
        <v>N0-O-3</v>
      </c>
      <c r="G26" s="24">
        <v>39316</v>
      </c>
      <c r="H26" s="32">
        <v>39378</v>
      </c>
      <c r="I26" s="24">
        <v>39391</v>
      </c>
      <c r="J26" s="34">
        <v>5.08</v>
      </c>
      <c r="K26" s="34">
        <v>3.53</v>
      </c>
      <c r="L26" s="34">
        <v>1.01</v>
      </c>
      <c r="M26" s="27">
        <f t="shared" si="8"/>
        <v>2.5199999999999996</v>
      </c>
      <c r="N26" s="28">
        <f t="shared" si="9"/>
        <v>2.5600000000000005</v>
      </c>
      <c r="O26" s="27">
        <f t="shared" si="3"/>
        <v>50.393700787401585</v>
      </c>
      <c r="P26" s="35">
        <v>5.08</v>
      </c>
      <c r="Q26" s="30">
        <f t="shared" si="4"/>
        <v>251.99999999999994</v>
      </c>
      <c r="R26" s="31">
        <v>230</v>
      </c>
      <c r="S26" s="30">
        <f t="shared" si="6"/>
        <v>21.999999999999943</v>
      </c>
      <c r="T26" s="113">
        <v>743.6</v>
      </c>
      <c r="U26" s="54">
        <f t="shared" si="5"/>
        <v>185.9</v>
      </c>
      <c r="V26" s="54">
        <f t="shared" si="7"/>
        <v>74.36</v>
      </c>
      <c r="W26" s="56">
        <v>1.89</v>
      </c>
    </row>
    <row r="27" spans="1:23" s="20" customFormat="1" ht="20.100000000000001" customHeight="1" thickBot="1">
      <c r="A27" s="21" t="s">
        <v>27</v>
      </c>
      <c r="B27" s="22" t="s">
        <v>81</v>
      </c>
      <c r="C27" s="22">
        <v>0</v>
      </c>
      <c r="D27" s="22" t="s">
        <v>64</v>
      </c>
      <c r="E27" s="23">
        <v>3</v>
      </c>
      <c r="F27" s="108" t="str">
        <f t="shared" si="2"/>
        <v>N0-A-3</v>
      </c>
      <c r="G27" s="24">
        <v>39316</v>
      </c>
      <c r="H27" s="32">
        <v>39378</v>
      </c>
      <c r="I27" s="24">
        <v>39391</v>
      </c>
      <c r="J27" s="34">
        <v>5.07</v>
      </c>
      <c r="K27" s="34">
        <v>5.25</v>
      </c>
      <c r="L27" s="34">
        <v>1</v>
      </c>
      <c r="M27" s="27">
        <f t="shared" si="8"/>
        <v>4.25</v>
      </c>
      <c r="N27" s="28">
        <f t="shared" si="9"/>
        <v>0.82000000000000028</v>
      </c>
      <c r="O27" s="27">
        <f t="shared" si="3"/>
        <v>16.173570019723869</v>
      </c>
      <c r="P27" s="35">
        <v>5.04</v>
      </c>
      <c r="Q27" s="30">
        <f t="shared" si="4"/>
        <v>422.48520710059171</v>
      </c>
      <c r="R27" s="31">
        <v>210</v>
      </c>
      <c r="S27" s="30">
        <f t="shared" si="6"/>
        <v>212.48520710059171</v>
      </c>
      <c r="T27" s="113">
        <v>157.19999999999999</v>
      </c>
      <c r="U27" s="53">
        <f t="shared" si="5"/>
        <v>39.299999999999997</v>
      </c>
      <c r="V27" s="54">
        <f t="shared" si="7"/>
        <v>15.719999999999999</v>
      </c>
      <c r="W27" s="56">
        <v>1.9</v>
      </c>
    </row>
    <row r="28" spans="1:23" s="20" customFormat="1" ht="20.100000000000001" customHeight="1" thickBot="1">
      <c r="A28" s="21" t="s">
        <v>67</v>
      </c>
      <c r="B28" s="22" t="s">
        <v>81</v>
      </c>
      <c r="C28" s="36">
        <v>0</v>
      </c>
      <c r="D28" s="36" t="s">
        <v>66</v>
      </c>
      <c r="E28" s="36">
        <v>3</v>
      </c>
      <c r="F28" s="108" t="str">
        <f t="shared" si="2"/>
        <v>N0-B-3</v>
      </c>
      <c r="G28" s="24">
        <v>39316</v>
      </c>
      <c r="H28" s="32">
        <v>39378</v>
      </c>
      <c r="I28" s="24">
        <v>39391</v>
      </c>
      <c r="J28" s="34">
        <v>5.01</v>
      </c>
      <c r="K28" s="34">
        <v>5.4</v>
      </c>
      <c r="L28" s="34">
        <v>1.03</v>
      </c>
      <c r="M28" s="27">
        <f t="shared" si="8"/>
        <v>4.37</v>
      </c>
      <c r="N28" s="28">
        <f t="shared" si="9"/>
        <v>0.63999999999999968</v>
      </c>
      <c r="O28" s="27">
        <f t="shared" si="3"/>
        <v>12.774451097804386</v>
      </c>
      <c r="P28" s="33">
        <v>5.14</v>
      </c>
      <c r="Q28" s="30">
        <f t="shared" si="4"/>
        <v>448.33932135728548</v>
      </c>
      <c r="R28" s="31">
        <v>190</v>
      </c>
      <c r="S28" s="30">
        <f t="shared" si="6"/>
        <v>258.33932135728548</v>
      </c>
      <c r="T28" s="113">
        <v>134.1</v>
      </c>
      <c r="U28" s="53">
        <f t="shared" si="5"/>
        <v>33.524999999999999</v>
      </c>
      <c r="V28" s="54">
        <f>T28*100/1000</f>
        <v>13.41</v>
      </c>
      <c r="W28" s="56">
        <v>1.91</v>
      </c>
    </row>
    <row r="29" spans="1:23" s="20" customFormat="1" ht="20.100000000000001" customHeight="1" thickBot="1">
      <c r="A29" s="37" t="s">
        <v>68</v>
      </c>
      <c r="B29" s="38" t="s">
        <v>81</v>
      </c>
      <c r="C29" s="39">
        <v>0</v>
      </c>
      <c r="D29" s="39" t="s">
        <v>60</v>
      </c>
      <c r="E29" s="39">
        <v>3</v>
      </c>
      <c r="F29" s="110" t="str">
        <f t="shared" si="2"/>
        <v>N0-R-3</v>
      </c>
      <c r="G29" s="40">
        <v>39316</v>
      </c>
      <c r="H29" s="41">
        <v>39378</v>
      </c>
      <c r="I29" s="40">
        <v>39391</v>
      </c>
      <c r="J29" s="42">
        <v>5</v>
      </c>
      <c r="K29" s="42">
        <v>4.9400000000000004</v>
      </c>
      <c r="L29" s="42">
        <v>1.01</v>
      </c>
      <c r="M29" s="43">
        <f t="shared" si="8"/>
        <v>3.9300000000000006</v>
      </c>
      <c r="N29" s="44">
        <f t="shared" si="9"/>
        <v>1.0699999999999994</v>
      </c>
      <c r="O29" s="43">
        <f t="shared" si="3"/>
        <v>21.399999999999988</v>
      </c>
      <c r="P29" s="45">
        <v>5.2</v>
      </c>
      <c r="Q29" s="46">
        <f t="shared" si="4"/>
        <v>408.72000000000008</v>
      </c>
      <c r="R29" s="47">
        <v>170</v>
      </c>
      <c r="S29" s="46">
        <f>Q29-R29</f>
        <v>238.72000000000008</v>
      </c>
      <c r="T29" s="115">
        <v>39.700000000000003</v>
      </c>
      <c r="U29" s="62">
        <f t="shared" si="5"/>
        <v>9.9250000000000007</v>
      </c>
      <c r="V29" s="55">
        <f>T29*100/1000</f>
        <v>3.9700000000000006</v>
      </c>
      <c r="W29" s="57">
        <v>1.77</v>
      </c>
    </row>
    <row r="30" spans="1:23" s="20" customFormat="1" ht="18.75" customHeight="1">
      <c r="A30" s="48"/>
      <c r="B30" s="35"/>
      <c r="C30" s="35"/>
      <c r="D30" s="35"/>
      <c r="E30" s="35"/>
      <c r="F30" s="33"/>
      <c r="G30" s="49"/>
      <c r="H30" s="49"/>
      <c r="I30" s="49"/>
      <c r="J30" s="50"/>
      <c r="K30" s="50"/>
      <c r="L30" s="50"/>
      <c r="M30" s="51"/>
      <c r="N30" s="51"/>
      <c r="O30" s="51"/>
      <c r="P30" s="33"/>
      <c r="Q30" s="52"/>
      <c r="R30" s="52"/>
      <c r="S30" s="52"/>
      <c r="T30" s="52"/>
      <c r="U30" s="52"/>
      <c r="V30" s="52"/>
      <c r="W30" s="52"/>
    </row>
    <row r="31" spans="1:23" ht="18.75" customHeight="1"/>
    <row r="32" spans="1:23" ht="13.5" thickBot="1"/>
    <row r="33" spans="1:21" ht="53.25" thickBot="1">
      <c r="A33" s="1" t="s">
        <v>59</v>
      </c>
      <c r="B33" s="2" t="s">
        <v>62</v>
      </c>
      <c r="C33" s="2" t="s">
        <v>57</v>
      </c>
      <c r="D33" s="2" t="s">
        <v>58</v>
      </c>
      <c r="E33" s="5" t="s">
        <v>84</v>
      </c>
      <c r="F33" s="80" t="s">
        <v>91</v>
      </c>
      <c r="G33" s="155" t="s">
        <v>89</v>
      </c>
      <c r="H33" s="155"/>
      <c r="I33" s="80" t="s">
        <v>24</v>
      </c>
      <c r="J33" s="155" t="s">
        <v>90</v>
      </c>
      <c r="K33" s="155"/>
      <c r="L33" s="155"/>
    </row>
    <row r="34" spans="1:21" ht="20.100000000000001" customHeight="1">
      <c r="A34" s="81" t="s">
        <v>43</v>
      </c>
      <c r="B34" s="82" t="s">
        <v>80</v>
      </c>
      <c r="C34" s="83">
        <v>1</v>
      </c>
      <c r="D34" s="82" t="s">
        <v>53</v>
      </c>
      <c r="E34" s="84">
        <v>195</v>
      </c>
      <c r="F34" s="85">
        <v>50</v>
      </c>
      <c r="G34" s="85"/>
      <c r="H34" s="85">
        <f>5*(E34-10)</f>
        <v>925</v>
      </c>
      <c r="I34" s="85">
        <f>F34+H34</f>
        <v>975</v>
      </c>
      <c r="J34" s="85"/>
      <c r="K34" s="85" t="s">
        <v>25</v>
      </c>
    </row>
    <row r="35" spans="1:21" ht="20.100000000000001" customHeight="1">
      <c r="A35" s="86" t="s">
        <v>44</v>
      </c>
      <c r="B35" s="87" t="s">
        <v>80</v>
      </c>
      <c r="C35" s="88">
        <v>1</v>
      </c>
      <c r="D35" s="87" t="s">
        <v>64</v>
      </c>
      <c r="E35" s="89">
        <v>17.600000000000001</v>
      </c>
      <c r="F35" s="85">
        <v>50</v>
      </c>
      <c r="G35" s="85"/>
      <c r="H35" s="85">
        <f t="shared" ref="H35:H61" si="10">5*(E35-10)</f>
        <v>38.000000000000007</v>
      </c>
      <c r="I35" s="85">
        <f>F35+H35</f>
        <v>88</v>
      </c>
      <c r="J35" s="85"/>
      <c r="K35" s="85" t="s">
        <v>25</v>
      </c>
    </row>
    <row r="36" spans="1:21" ht="20.100000000000001" customHeight="1">
      <c r="A36" s="86" t="s">
        <v>45</v>
      </c>
      <c r="B36" s="87" t="s">
        <v>80</v>
      </c>
      <c r="C36" s="88">
        <v>1</v>
      </c>
      <c r="D36" s="87" t="s">
        <v>66</v>
      </c>
      <c r="E36" s="89">
        <v>63.2</v>
      </c>
      <c r="F36" s="85">
        <v>50</v>
      </c>
      <c r="G36" s="85"/>
      <c r="H36" s="85">
        <f t="shared" si="10"/>
        <v>266</v>
      </c>
      <c r="I36" s="85">
        <f t="shared" ref="I36:I61" si="11">F36+H36</f>
        <v>316</v>
      </c>
      <c r="J36" s="85"/>
      <c r="K36" s="85" t="s">
        <v>25</v>
      </c>
    </row>
    <row r="37" spans="1:21" ht="20.100000000000001" customHeight="1">
      <c r="A37" s="90" t="s">
        <v>46</v>
      </c>
      <c r="B37" s="91" t="s">
        <v>80</v>
      </c>
      <c r="C37" s="92">
        <v>1</v>
      </c>
      <c r="D37" s="91" t="s">
        <v>60</v>
      </c>
      <c r="E37" s="93">
        <v>35.4</v>
      </c>
      <c r="F37" s="94">
        <v>50</v>
      </c>
      <c r="G37" s="94"/>
      <c r="H37" s="94">
        <f t="shared" si="10"/>
        <v>127</v>
      </c>
      <c r="I37" s="94">
        <f t="shared" si="11"/>
        <v>177</v>
      </c>
      <c r="J37" s="94"/>
      <c r="K37" s="94" t="s">
        <v>25</v>
      </c>
    </row>
    <row r="38" spans="1:21" ht="20.100000000000001" customHeight="1">
      <c r="A38" s="86" t="s">
        <v>47</v>
      </c>
      <c r="B38" s="87" t="s">
        <v>80</v>
      </c>
      <c r="C38" s="88">
        <v>2</v>
      </c>
      <c r="D38" s="87" t="s">
        <v>53</v>
      </c>
      <c r="E38" s="89">
        <v>163.1</v>
      </c>
      <c r="F38" s="85">
        <v>50</v>
      </c>
      <c r="G38" s="85"/>
      <c r="H38" s="106">
        <f t="shared" si="10"/>
        <v>765.5</v>
      </c>
      <c r="I38" s="85">
        <f t="shared" si="11"/>
        <v>815.5</v>
      </c>
      <c r="J38" s="85"/>
      <c r="K38" s="85" t="s">
        <v>25</v>
      </c>
    </row>
    <row r="39" spans="1:21" ht="20.100000000000001" customHeight="1">
      <c r="A39" s="86" t="s">
        <v>48</v>
      </c>
      <c r="B39" s="87" t="s">
        <v>80</v>
      </c>
      <c r="C39" s="88">
        <v>2</v>
      </c>
      <c r="D39" s="87" t="s">
        <v>69</v>
      </c>
      <c r="E39" s="89">
        <v>135.6</v>
      </c>
      <c r="F39" s="85">
        <v>50</v>
      </c>
      <c r="G39" s="85"/>
      <c r="H39" s="106">
        <f t="shared" si="10"/>
        <v>628</v>
      </c>
      <c r="I39" s="85">
        <f t="shared" si="11"/>
        <v>678</v>
      </c>
      <c r="J39" s="85"/>
      <c r="K39" s="85" t="s">
        <v>25</v>
      </c>
    </row>
    <row r="40" spans="1:21" ht="20.100000000000001" customHeight="1" thickBot="1">
      <c r="A40" s="95" t="s">
        <v>49</v>
      </c>
      <c r="B40" s="96" t="s">
        <v>80</v>
      </c>
      <c r="C40" s="97">
        <v>2</v>
      </c>
      <c r="D40" s="96" t="s">
        <v>64</v>
      </c>
      <c r="E40" s="98">
        <v>118.8</v>
      </c>
      <c r="F40" s="94">
        <v>50</v>
      </c>
      <c r="G40" s="94"/>
      <c r="H40" s="107">
        <f t="shared" si="10"/>
        <v>544</v>
      </c>
      <c r="I40" s="94">
        <f t="shared" si="11"/>
        <v>594</v>
      </c>
      <c r="J40" s="94"/>
      <c r="K40" s="94" t="s">
        <v>25</v>
      </c>
    </row>
    <row r="41" spans="1:21" ht="20.100000000000001" customHeight="1">
      <c r="A41" s="81" t="s">
        <v>50</v>
      </c>
      <c r="B41" s="82" t="s">
        <v>80</v>
      </c>
      <c r="C41" s="83">
        <v>2</v>
      </c>
      <c r="D41" s="82" t="s">
        <v>70</v>
      </c>
      <c r="E41" s="84">
        <v>117.2</v>
      </c>
      <c r="F41" s="85">
        <v>50</v>
      </c>
      <c r="G41" s="85"/>
      <c r="H41" s="85">
        <f t="shared" si="10"/>
        <v>536</v>
      </c>
      <c r="I41" s="85">
        <f t="shared" si="11"/>
        <v>586</v>
      </c>
      <c r="J41" s="85"/>
      <c r="K41" s="85" t="s">
        <v>25</v>
      </c>
    </row>
    <row r="42" spans="1:21" ht="20.100000000000001" customHeight="1">
      <c r="A42" s="86" t="s">
        <v>51</v>
      </c>
      <c r="B42" s="87" t="s">
        <v>80</v>
      </c>
      <c r="C42" s="88">
        <v>2</v>
      </c>
      <c r="D42" s="87" t="s">
        <v>66</v>
      </c>
      <c r="E42" s="89">
        <v>79.099999999999994</v>
      </c>
      <c r="F42" s="85">
        <v>50</v>
      </c>
      <c r="G42" s="85"/>
      <c r="H42" s="85">
        <f t="shared" si="10"/>
        <v>345.5</v>
      </c>
      <c r="I42" s="85">
        <f t="shared" si="11"/>
        <v>395.5</v>
      </c>
      <c r="J42" s="85"/>
      <c r="K42" s="85" t="s">
        <v>25</v>
      </c>
    </row>
    <row r="43" spans="1:21" ht="20.100000000000001" customHeight="1">
      <c r="A43" s="90" t="s">
        <v>28</v>
      </c>
      <c r="B43" s="91" t="s">
        <v>80</v>
      </c>
      <c r="C43" s="92">
        <v>2</v>
      </c>
      <c r="D43" s="91" t="s">
        <v>60</v>
      </c>
      <c r="E43" s="93">
        <v>47.7</v>
      </c>
      <c r="F43" s="94">
        <v>50</v>
      </c>
      <c r="G43" s="94"/>
      <c r="H43" s="94">
        <f t="shared" si="10"/>
        <v>188.5</v>
      </c>
      <c r="I43" s="94">
        <f t="shared" si="11"/>
        <v>238.5</v>
      </c>
      <c r="J43" s="94"/>
      <c r="K43" s="94" t="s">
        <v>25</v>
      </c>
      <c r="U43" s="7" t="s">
        <v>87</v>
      </c>
    </row>
    <row r="44" spans="1:21" ht="20.100000000000001" customHeight="1">
      <c r="A44" s="86" t="s">
        <v>29</v>
      </c>
      <c r="B44" s="87" t="s">
        <v>80</v>
      </c>
      <c r="C44" s="88">
        <v>3</v>
      </c>
      <c r="D44" s="87" t="s">
        <v>53</v>
      </c>
      <c r="E44" s="89">
        <v>200.9</v>
      </c>
      <c r="F44" s="85">
        <v>50</v>
      </c>
      <c r="G44" s="85"/>
      <c r="H44" s="106">
        <f t="shared" si="10"/>
        <v>954.5</v>
      </c>
      <c r="I44" s="85">
        <f t="shared" si="11"/>
        <v>1004.5</v>
      </c>
      <c r="J44" s="85"/>
      <c r="K44" s="85" t="s">
        <v>25</v>
      </c>
    </row>
    <row r="45" spans="1:21" ht="20.100000000000001" customHeight="1">
      <c r="A45" s="86" t="s">
        <v>30</v>
      </c>
      <c r="B45" s="87" t="s">
        <v>80</v>
      </c>
      <c r="C45" s="88">
        <v>3</v>
      </c>
      <c r="D45" s="87" t="s">
        <v>64</v>
      </c>
      <c r="E45" s="89">
        <v>74.900000000000006</v>
      </c>
      <c r="F45" s="85">
        <v>50</v>
      </c>
      <c r="G45" s="85"/>
      <c r="H45" s="106">
        <f t="shared" si="10"/>
        <v>324.5</v>
      </c>
      <c r="I45" s="85">
        <f t="shared" si="11"/>
        <v>374.5</v>
      </c>
      <c r="J45" s="85"/>
      <c r="K45" s="85" t="s">
        <v>25</v>
      </c>
    </row>
    <row r="46" spans="1:21" ht="20.100000000000001" customHeight="1">
      <c r="A46" s="86" t="s">
        <v>31</v>
      </c>
      <c r="B46" s="87" t="s">
        <v>80</v>
      </c>
      <c r="C46" s="88">
        <v>3</v>
      </c>
      <c r="D46" s="87" t="s">
        <v>66</v>
      </c>
      <c r="E46" s="89">
        <v>125.6</v>
      </c>
      <c r="F46" s="85">
        <v>50</v>
      </c>
      <c r="G46" s="85"/>
      <c r="H46" s="106">
        <f t="shared" si="10"/>
        <v>578</v>
      </c>
      <c r="I46" s="85">
        <f t="shared" si="11"/>
        <v>628</v>
      </c>
      <c r="J46" s="85"/>
      <c r="K46" s="85" t="s">
        <v>25</v>
      </c>
    </row>
    <row r="47" spans="1:21" ht="20.100000000000001" customHeight="1">
      <c r="A47" s="90" t="s">
        <v>32</v>
      </c>
      <c r="B47" s="91" t="s">
        <v>80</v>
      </c>
      <c r="C47" s="92">
        <v>3</v>
      </c>
      <c r="D47" s="91" t="s">
        <v>60</v>
      </c>
      <c r="E47" s="93">
        <v>143.9</v>
      </c>
      <c r="F47" s="94">
        <v>50</v>
      </c>
      <c r="G47" s="94"/>
      <c r="H47" s="107">
        <f t="shared" si="10"/>
        <v>669.5</v>
      </c>
      <c r="I47" s="94">
        <f t="shared" si="11"/>
        <v>719.5</v>
      </c>
      <c r="J47" s="94"/>
      <c r="K47" s="94" t="s">
        <v>25</v>
      </c>
    </row>
    <row r="48" spans="1:21" ht="20.100000000000001" customHeight="1">
      <c r="A48" s="86" t="s">
        <v>33</v>
      </c>
      <c r="B48" s="99" t="s">
        <v>81</v>
      </c>
      <c r="C48" s="100">
        <v>1</v>
      </c>
      <c r="D48" s="99" t="s">
        <v>53</v>
      </c>
      <c r="E48" s="101">
        <v>351.6</v>
      </c>
      <c r="F48" s="102">
        <v>20</v>
      </c>
      <c r="G48" s="85"/>
      <c r="H48" s="85">
        <f>2*(E48-10)</f>
        <v>683.2</v>
      </c>
      <c r="I48" s="85">
        <f t="shared" si="11"/>
        <v>703.2</v>
      </c>
      <c r="J48" s="85"/>
      <c r="K48" s="85" t="s">
        <v>25</v>
      </c>
    </row>
    <row r="49" spans="1:11" ht="20.100000000000001" customHeight="1">
      <c r="A49" s="86" t="s">
        <v>34</v>
      </c>
      <c r="B49" s="87" t="s">
        <v>81</v>
      </c>
      <c r="C49" s="88">
        <v>1</v>
      </c>
      <c r="D49" s="87" t="s">
        <v>64</v>
      </c>
      <c r="E49" s="89">
        <v>158.30000000000001</v>
      </c>
      <c r="F49" s="85">
        <v>50</v>
      </c>
      <c r="G49" s="85"/>
      <c r="H49" s="85">
        <f t="shared" si="10"/>
        <v>741.5</v>
      </c>
      <c r="I49" s="85">
        <f t="shared" si="11"/>
        <v>791.5</v>
      </c>
      <c r="J49" s="85"/>
      <c r="K49" s="85" t="s">
        <v>25</v>
      </c>
    </row>
    <row r="50" spans="1:11" ht="20.100000000000001" customHeight="1">
      <c r="A50" s="86" t="s">
        <v>35</v>
      </c>
      <c r="B50" s="87" t="s">
        <v>81</v>
      </c>
      <c r="C50" s="88">
        <v>1</v>
      </c>
      <c r="D50" s="87" t="s">
        <v>65</v>
      </c>
      <c r="E50" s="89">
        <v>126.5</v>
      </c>
      <c r="F50" s="85">
        <v>50</v>
      </c>
      <c r="G50" s="85"/>
      <c r="H50" s="85">
        <f t="shared" si="10"/>
        <v>582.5</v>
      </c>
      <c r="I50" s="85">
        <f t="shared" si="11"/>
        <v>632.5</v>
      </c>
      <c r="J50" s="85"/>
      <c r="K50" s="85" t="s">
        <v>25</v>
      </c>
    </row>
    <row r="51" spans="1:11" ht="20.100000000000001" customHeight="1">
      <c r="A51" s="86" t="s">
        <v>36</v>
      </c>
      <c r="B51" s="87" t="s">
        <v>81</v>
      </c>
      <c r="C51" s="88">
        <v>1</v>
      </c>
      <c r="D51" s="87" t="s">
        <v>66</v>
      </c>
      <c r="E51" s="89">
        <v>110.6</v>
      </c>
      <c r="F51" s="85">
        <v>50</v>
      </c>
      <c r="G51" s="85"/>
      <c r="H51" s="85">
        <f t="shared" si="10"/>
        <v>503</v>
      </c>
      <c r="I51" s="85">
        <f t="shared" si="11"/>
        <v>553</v>
      </c>
      <c r="J51" s="85"/>
      <c r="K51" s="85" t="s">
        <v>25</v>
      </c>
    </row>
    <row r="52" spans="1:11" ht="20.100000000000001" customHeight="1">
      <c r="A52" s="90" t="s">
        <v>37</v>
      </c>
      <c r="B52" s="91" t="s">
        <v>81</v>
      </c>
      <c r="C52" s="92">
        <v>1</v>
      </c>
      <c r="D52" s="91" t="s">
        <v>60</v>
      </c>
      <c r="E52" s="93">
        <v>71.5</v>
      </c>
      <c r="F52" s="94">
        <v>50</v>
      </c>
      <c r="G52" s="94"/>
      <c r="H52" s="94">
        <f t="shared" si="10"/>
        <v>307.5</v>
      </c>
      <c r="I52" s="94">
        <f t="shared" si="11"/>
        <v>357.5</v>
      </c>
      <c r="J52" s="94"/>
      <c r="K52" s="94" t="s">
        <v>25</v>
      </c>
    </row>
    <row r="53" spans="1:11" ht="20.100000000000001" customHeight="1">
      <c r="A53" s="86" t="s">
        <v>38</v>
      </c>
      <c r="B53" s="99" t="s">
        <v>81</v>
      </c>
      <c r="C53" s="100">
        <v>2</v>
      </c>
      <c r="D53" s="99" t="s">
        <v>53</v>
      </c>
      <c r="E53" s="101">
        <v>411</v>
      </c>
      <c r="F53" s="102">
        <v>20</v>
      </c>
      <c r="G53" s="85"/>
      <c r="H53" s="106">
        <f>2*(E53-10)</f>
        <v>802</v>
      </c>
      <c r="I53" s="85">
        <f t="shared" si="11"/>
        <v>822</v>
      </c>
      <c r="J53" s="85"/>
      <c r="K53" s="85" t="s">
        <v>25</v>
      </c>
    </row>
    <row r="54" spans="1:11" ht="20.100000000000001" customHeight="1">
      <c r="A54" s="86" t="s">
        <v>39</v>
      </c>
      <c r="B54" s="99" t="s">
        <v>81</v>
      </c>
      <c r="C54" s="100">
        <v>2</v>
      </c>
      <c r="D54" s="99" t="s">
        <v>64</v>
      </c>
      <c r="E54" s="101">
        <v>299</v>
      </c>
      <c r="F54" s="102">
        <v>20</v>
      </c>
      <c r="G54" s="85"/>
      <c r="H54" s="106">
        <f>2*(E54-10)</f>
        <v>578</v>
      </c>
      <c r="I54" s="85">
        <f t="shared" si="11"/>
        <v>598</v>
      </c>
      <c r="J54" s="85"/>
      <c r="K54" s="85" t="s">
        <v>25</v>
      </c>
    </row>
    <row r="55" spans="1:11" ht="20.100000000000001" customHeight="1">
      <c r="A55" s="86" t="s">
        <v>40</v>
      </c>
      <c r="B55" s="87" t="s">
        <v>81</v>
      </c>
      <c r="C55" s="88">
        <v>2</v>
      </c>
      <c r="D55" s="87" t="s">
        <v>65</v>
      </c>
      <c r="E55" s="89">
        <v>110.1</v>
      </c>
      <c r="F55" s="85">
        <v>50</v>
      </c>
      <c r="G55" s="85"/>
      <c r="H55" s="106">
        <f t="shared" si="10"/>
        <v>500.5</v>
      </c>
      <c r="I55" s="85">
        <f t="shared" si="11"/>
        <v>550.5</v>
      </c>
      <c r="J55" s="85"/>
      <c r="K55" s="85" t="s">
        <v>25</v>
      </c>
    </row>
    <row r="56" spans="1:11" ht="20.100000000000001" customHeight="1">
      <c r="A56" s="86" t="s">
        <v>41</v>
      </c>
      <c r="B56" s="87" t="s">
        <v>81</v>
      </c>
      <c r="C56" s="88">
        <v>2</v>
      </c>
      <c r="D56" s="87" t="s">
        <v>66</v>
      </c>
      <c r="E56" s="89">
        <v>77.5</v>
      </c>
      <c r="F56" s="85">
        <v>50</v>
      </c>
      <c r="G56" s="85"/>
      <c r="H56" s="106">
        <f t="shared" si="10"/>
        <v>337.5</v>
      </c>
      <c r="I56" s="85">
        <f t="shared" si="11"/>
        <v>387.5</v>
      </c>
      <c r="J56" s="85"/>
      <c r="K56" s="85" t="s">
        <v>25</v>
      </c>
    </row>
    <row r="57" spans="1:11" ht="20.100000000000001" customHeight="1">
      <c r="A57" s="90" t="s">
        <v>42</v>
      </c>
      <c r="B57" s="91" t="s">
        <v>81</v>
      </c>
      <c r="C57" s="92">
        <v>2</v>
      </c>
      <c r="D57" s="91" t="s">
        <v>60</v>
      </c>
      <c r="E57" s="93">
        <v>63.5</v>
      </c>
      <c r="F57" s="94">
        <v>50</v>
      </c>
      <c r="G57" s="94"/>
      <c r="H57" s="107">
        <f t="shared" si="10"/>
        <v>267.5</v>
      </c>
      <c r="I57" s="94">
        <f t="shared" si="11"/>
        <v>317.5</v>
      </c>
      <c r="J57" s="94"/>
      <c r="K57" s="94" t="s">
        <v>25</v>
      </c>
    </row>
    <row r="58" spans="1:11" ht="20.100000000000001" customHeight="1">
      <c r="A58" s="86" t="s">
        <v>26</v>
      </c>
      <c r="B58" s="99" t="s">
        <v>81</v>
      </c>
      <c r="C58" s="100">
        <v>3</v>
      </c>
      <c r="D58" s="99" t="s">
        <v>53</v>
      </c>
      <c r="E58" s="101">
        <v>743.6</v>
      </c>
      <c r="F58" s="102">
        <v>10</v>
      </c>
      <c r="G58" s="85"/>
      <c r="H58" s="85">
        <f>1*(E58-10)</f>
        <v>733.6</v>
      </c>
      <c r="I58" s="85">
        <f t="shared" si="11"/>
        <v>743.6</v>
      </c>
      <c r="J58" s="85"/>
      <c r="K58" s="85" t="s">
        <v>25</v>
      </c>
    </row>
    <row r="59" spans="1:11" ht="20.100000000000001" customHeight="1">
      <c r="A59" s="86" t="s">
        <v>27</v>
      </c>
      <c r="B59" s="87" t="s">
        <v>81</v>
      </c>
      <c r="C59" s="88">
        <v>3</v>
      </c>
      <c r="D59" s="87" t="s">
        <v>64</v>
      </c>
      <c r="E59" s="89">
        <v>157.19999999999999</v>
      </c>
      <c r="F59" s="85">
        <v>50</v>
      </c>
      <c r="G59" s="85"/>
      <c r="H59" s="85">
        <f t="shared" si="10"/>
        <v>736</v>
      </c>
      <c r="I59" s="85">
        <f t="shared" si="11"/>
        <v>786</v>
      </c>
      <c r="J59" s="85"/>
      <c r="K59" s="85" t="s">
        <v>25</v>
      </c>
    </row>
    <row r="60" spans="1:11" ht="20.100000000000001" customHeight="1">
      <c r="A60" s="86" t="s">
        <v>67</v>
      </c>
      <c r="B60" s="87" t="s">
        <v>81</v>
      </c>
      <c r="C60" s="103">
        <v>3</v>
      </c>
      <c r="D60" s="103" t="s">
        <v>66</v>
      </c>
      <c r="E60" s="89">
        <v>134.1</v>
      </c>
      <c r="F60" s="85">
        <v>50</v>
      </c>
      <c r="G60" s="85"/>
      <c r="H60" s="85">
        <f t="shared" si="10"/>
        <v>620.5</v>
      </c>
      <c r="I60" s="85">
        <f t="shared" si="11"/>
        <v>670.5</v>
      </c>
      <c r="J60" s="85"/>
      <c r="K60" s="85" t="s">
        <v>25</v>
      </c>
    </row>
    <row r="61" spans="1:11" ht="20.100000000000001" customHeight="1" thickBot="1">
      <c r="A61" s="95" t="s">
        <v>68</v>
      </c>
      <c r="B61" s="96" t="s">
        <v>81</v>
      </c>
      <c r="C61" s="104">
        <v>3</v>
      </c>
      <c r="D61" s="104" t="s">
        <v>60</v>
      </c>
      <c r="E61" s="98">
        <v>39.700000000000003</v>
      </c>
      <c r="F61" s="105">
        <v>50</v>
      </c>
      <c r="G61" s="105"/>
      <c r="H61" s="105">
        <f t="shared" si="10"/>
        <v>148.5</v>
      </c>
      <c r="I61" s="105">
        <f t="shared" si="11"/>
        <v>198.5</v>
      </c>
      <c r="J61" s="105"/>
      <c r="K61" s="105" t="s">
        <v>25</v>
      </c>
    </row>
  </sheetData>
  <mergeCells count="2">
    <mergeCell ref="G33:H33"/>
    <mergeCell ref="J33:L33"/>
  </mergeCells>
  <phoneticPr fontId="0" type="noConversion"/>
  <pageMargins left="0.75" right="0.75" top="0.85" bottom="1" header="0.4921259845" footer="0.4921259845"/>
  <ignoredErrors>
    <ignoredError sqref="A2:A6 A1537:A7169" numberStoredAsText="1"/>
  </ignoredErrors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Soil sample</vt:lpstr>
      <vt:lpstr>DW-Extraction-Quantification</vt:lpstr>
      <vt:lpstr>'DW-Extraction-Quantification'!Print_Area</vt:lpstr>
    </vt:vector>
  </TitlesOfParts>
  <Company>FAL Reckenholz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Hartmann</dc:creator>
  <cp:lastModifiedBy>Sangwon</cp:lastModifiedBy>
  <cp:lastPrinted>2010-03-09T19:07:26Z</cp:lastPrinted>
  <dcterms:created xsi:type="dcterms:W3CDTF">2002-06-19T06:51:33Z</dcterms:created>
  <dcterms:modified xsi:type="dcterms:W3CDTF">2010-04-14T16:18:44Z</dcterms:modified>
</cp:coreProperties>
</file>